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enviroprojekts.sharepoint.com/sites/Enviroprojekts2/Shared Documents/General/Valka - Valmiera/IVN redakcija pēc SA/Pielikumi/"/>
    </mc:Choice>
  </mc:AlternateContent>
  <xr:revisionPtr revIDLastSave="851" documentId="8_{7B283332-5400-4645-80CC-CDA842A05A08}" xr6:coauthVersionLast="47" xr6:coauthVersionMax="47" xr10:uidLastSave="{E4F9AA06-A3BD-43EC-8E8D-54B338874CC0}"/>
  <bookViews>
    <workbookView xWindow="0" yWindow="0" windowWidth="35906" windowHeight="19477" tabRatio="540" activeTab="2" xr2:uid="{00000000-000D-0000-FFFF-FFFF00000000}"/>
  </bookViews>
  <sheets>
    <sheet name="Apkopojums par pasākumiem" sheetId="1" r:id="rId1"/>
    <sheet name="Kopsavilkums" sheetId="3" r:id="rId2"/>
    <sheet name="VV1" sheetId="4" r:id="rId3"/>
    <sheet name="VV7" sheetId="5" r:id="rId4"/>
    <sheet name="VV9" sheetId="6" r:id="rId5"/>
    <sheet name="VV16" sheetId="7" r:id="rId6"/>
    <sheet name="VV20" sheetId="8" r:id="rId7"/>
    <sheet name="VV21" sheetId="9" r:id="rId8"/>
    <sheet name="VV22" sheetId="10" r:id="rId9"/>
    <sheet name="VV24" sheetId="11" r:id="rId10"/>
    <sheet name="VV26" sheetId="12" r:id="rId11"/>
    <sheet name="VV28" sheetId="13" r:id="rId12"/>
    <sheet name="VV30" sheetId="14" r:id="rId13"/>
    <sheet name="VV31" sheetId="15" r:id="rId14"/>
    <sheet name="VV32" sheetId="16" r:id="rId15"/>
    <sheet name="VV33" sheetId="17" r:id="rId16"/>
    <sheet name="VV36" sheetId="18" r:id="rId17"/>
    <sheet name="VV37" sheetId="19" r:id="rId18"/>
    <sheet name="VV38" sheetId="20" r:id="rId19"/>
    <sheet name="VV39" sheetId="21" r:id="rId20"/>
    <sheet name="VV40" sheetId="22" r:id="rId21"/>
    <sheet name="VV41" sheetId="23" r:id="rId22"/>
    <sheet name="VV42" sheetId="24" r:id="rId23"/>
    <sheet name="VV46" sheetId="25" r:id="rId24"/>
    <sheet name="VV47" sheetId="26" r:id="rId25"/>
    <sheet name="VV49" sheetId="27" r:id="rId26"/>
    <sheet name="VV50" sheetId="28" r:id="rId27"/>
    <sheet name="VV51" sheetId="29" r:id="rId28"/>
    <sheet name="VV61" sheetId="30" r:id="rId29"/>
    <sheet name="VV64" sheetId="31" r:id="rId30"/>
    <sheet name="VV65" sheetId="32" r:id="rId31"/>
    <sheet name="VV66" sheetId="33" r:id="rId32"/>
    <sheet name="VV67" sheetId="34" r:id="rId33"/>
    <sheet name="VV68" sheetId="35" r:id="rId34"/>
    <sheet name="VV70" sheetId="36" r:id="rId35"/>
    <sheet name="VV81" sheetId="37" r:id="rId36"/>
    <sheet name="VV82" sheetId="38" r:id="rId37"/>
    <sheet name="VV84" sheetId="39" r:id="rId38"/>
    <sheet name="VV85" sheetId="40" r:id="rId39"/>
    <sheet name="VV86" sheetId="41" r:id="rId40"/>
    <sheet name="VV88" sheetId="42" r:id="rId41"/>
    <sheet name="VV91" sheetId="43" r:id="rId42"/>
  </sheets>
  <definedNames>
    <definedName name="_xlnm.Print_Area" localSheetId="0">'Apkopojums par pasākumiem'!$A$1:$AV$49</definedName>
    <definedName name="_xlnm.Print_Area" localSheetId="2">'VV1'!$A$1:$B$60</definedName>
    <definedName name="_xlnm.Print_Area" localSheetId="5">'VV16'!$A$1:$B$60</definedName>
    <definedName name="_xlnm.Print_Area" localSheetId="6">'VV20'!$A$1:$B$60</definedName>
    <definedName name="_xlnm.Print_Area" localSheetId="7">'VV21'!$A$1:$B$60</definedName>
    <definedName name="_xlnm.Print_Area" localSheetId="8">'VV22'!$A$1:$B$60</definedName>
    <definedName name="_xlnm.Print_Area" localSheetId="9">'VV24'!$A$1:$B$60</definedName>
    <definedName name="_xlnm.Print_Area" localSheetId="10">'VV26'!$A$1:$B$60</definedName>
    <definedName name="_xlnm.Print_Area" localSheetId="11">'VV28'!$A$1:$B$60</definedName>
    <definedName name="_xlnm.Print_Area" localSheetId="12">'VV30'!$A$1:$B$60</definedName>
    <definedName name="_xlnm.Print_Area" localSheetId="13">'VV31'!$A$1:$B$60</definedName>
    <definedName name="_xlnm.Print_Area" localSheetId="14">'VV32'!$A$1:$B$60</definedName>
    <definedName name="_xlnm.Print_Area" localSheetId="15">'VV33'!$A$1:$B$60</definedName>
    <definedName name="_xlnm.Print_Area" localSheetId="16">'VV36'!$A$1:$B$60</definedName>
    <definedName name="_xlnm.Print_Area" localSheetId="17">'VV37'!$A$1:$B$60</definedName>
    <definedName name="_xlnm.Print_Area" localSheetId="18">'VV38'!$A$1:$B$60</definedName>
    <definedName name="_xlnm.Print_Area" localSheetId="19">'VV39'!$A$1:$B$60</definedName>
    <definedName name="_xlnm.Print_Area" localSheetId="20">'VV40'!$A$1:$B$60</definedName>
    <definedName name="_xlnm.Print_Area" localSheetId="21">'VV41'!$A$1:$B$60</definedName>
    <definedName name="_xlnm.Print_Area" localSheetId="22">'VV42'!$A$1:$B$60</definedName>
    <definedName name="_xlnm.Print_Area" localSheetId="23">'VV46'!$A$1:$B$60</definedName>
    <definedName name="_xlnm.Print_Area" localSheetId="24">'VV47'!$A$1:$B$60</definedName>
    <definedName name="_xlnm.Print_Area" localSheetId="25">'VV49'!$A$1:$B$60</definedName>
    <definedName name="_xlnm.Print_Area" localSheetId="26">'VV50'!$A$1:$B$60</definedName>
    <definedName name="_xlnm.Print_Area" localSheetId="27">'VV51'!$A$1:$B$60</definedName>
    <definedName name="_xlnm.Print_Area" localSheetId="28">'VV61'!$A$1:$B$60</definedName>
    <definedName name="_xlnm.Print_Area" localSheetId="29">'VV64'!$A$1:$B$60</definedName>
    <definedName name="_xlnm.Print_Area" localSheetId="30">'VV65'!$A$1:$B$60</definedName>
    <definedName name="_xlnm.Print_Area" localSheetId="31">'VV66'!$A$1:$B$60</definedName>
    <definedName name="_xlnm.Print_Area" localSheetId="32">'VV67'!$A$1:$B$60</definedName>
    <definedName name="_xlnm.Print_Area" localSheetId="33">'VV68'!$A$1:$B$60</definedName>
    <definedName name="_xlnm.Print_Area" localSheetId="3">'VV7'!$A$1:$B$60</definedName>
    <definedName name="_xlnm.Print_Area" localSheetId="34">'VV70'!$A$1:$B$60</definedName>
    <definedName name="_xlnm.Print_Area" localSheetId="35">'VV81'!$A$1:$B$60</definedName>
    <definedName name="_xlnm.Print_Area" localSheetId="36">'VV82'!$A$1:$B$60</definedName>
    <definedName name="_xlnm.Print_Area" localSheetId="37">'VV84'!$A$1:$B$60</definedName>
    <definedName name="_xlnm.Print_Area" localSheetId="38">'VV85'!$A$1:$B$60</definedName>
    <definedName name="_xlnm.Print_Area" localSheetId="39">'VV86'!$A$1:$B$60</definedName>
    <definedName name="_xlnm.Print_Area" localSheetId="40">'VV88'!$A$1:$B$60</definedName>
    <definedName name="_xlnm.Print_Area" localSheetId="4">'VV9'!$A$1:$B$60</definedName>
    <definedName name="_xlnm.Print_Area" localSheetId="41">'VV91'!$A$1:$B$60</definedName>
    <definedName name="_xlnm.Print_Titles" localSheetId="1">Kopsavilkums!$1:$1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3" l="1"/>
  <c r="A9" i="42"/>
  <c r="A9" i="41"/>
  <c r="A9" i="40"/>
  <c r="A9" i="39"/>
  <c r="A9" i="38"/>
  <c r="A9" i="37"/>
  <c r="A9" i="36"/>
  <c r="A9" i="35"/>
  <c r="A9" i="34"/>
  <c r="A9" i="33"/>
  <c r="A9" i="32"/>
  <c r="A9" i="31"/>
  <c r="A9" i="30"/>
  <c r="A9" i="29"/>
  <c r="A9" i="28"/>
  <c r="A9" i="27"/>
  <c r="A9" i="26"/>
  <c r="A9" i="25"/>
  <c r="A9" i="24"/>
  <c r="A9" i="23"/>
  <c r="A9" i="22"/>
  <c r="A9" i="21"/>
  <c r="A9" i="20"/>
  <c r="A9" i="19"/>
  <c r="A9" i="18"/>
  <c r="A9" i="17"/>
  <c r="A9" i="16"/>
  <c r="A9" i="15"/>
  <c r="A9" i="14"/>
  <c r="A9" i="13"/>
  <c r="A9" i="12"/>
  <c r="A9" i="11"/>
  <c r="A9" i="10"/>
  <c r="A9" i="9"/>
  <c r="A9" i="8"/>
  <c r="A9" i="7"/>
  <c r="A9" i="6"/>
  <c r="A9" i="5"/>
  <c r="A9" i="4"/>
  <c r="B60" i="43" a="1"/>
  <c r="B60" i="43" s="1"/>
  <c r="A60" i="43"/>
  <c r="B59" i="43" a="1"/>
  <c r="B59" i="43" s="1"/>
  <c r="A59" i="43"/>
  <c r="B58" i="43" a="1"/>
  <c r="B58" i="43" s="1"/>
  <c r="A58" i="43"/>
  <c r="B57" i="43" a="1"/>
  <c r="B57" i="43" s="1"/>
  <c r="A57" i="43"/>
  <c r="B56" i="43" a="1"/>
  <c r="B56" i="43" s="1"/>
  <c r="A56" i="43"/>
  <c r="B55" i="43" a="1"/>
  <c r="B55" i="43" s="1"/>
  <c r="A55" i="43"/>
  <c r="B54" i="43" a="1"/>
  <c r="B54" i="43" s="1"/>
  <c r="A54" i="43"/>
  <c r="B53" i="43" a="1"/>
  <c r="B53" i="43" s="1"/>
  <c r="A53" i="43"/>
  <c r="B52" i="43" a="1"/>
  <c r="B52" i="43" s="1"/>
  <c r="A52" i="43"/>
  <c r="B51" i="43" a="1"/>
  <c r="B51" i="43" s="1"/>
  <c r="A51" i="43"/>
  <c r="B50" i="43" a="1"/>
  <c r="B50" i="43" s="1"/>
  <c r="A50" i="43"/>
  <c r="A49" i="43"/>
  <c r="A47" i="43"/>
  <c r="A45" i="43" a="1"/>
  <c r="A45" i="43" s="1"/>
  <c r="B42" i="43" a="1"/>
  <c r="B42" i="43" s="1"/>
  <c r="A42" i="43"/>
  <c r="B41" i="43" a="1"/>
  <c r="B41" i="43" s="1"/>
  <c r="A41" i="43"/>
  <c r="B40" i="43" a="1"/>
  <c r="B40" i="43" s="1"/>
  <c r="A40" i="43"/>
  <c r="B39" i="43" a="1"/>
  <c r="B39" i="43" s="1"/>
  <c r="A39" i="43"/>
  <c r="B38" i="43" a="1"/>
  <c r="B38" i="43" s="1"/>
  <c r="A38" i="43"/>
  <c r="B37" i="43" a="1"/>
  <c r="B37" i="43" s="1"/>
  <c r="A37" i="43"/>
  <c r="B36" i="43" a="1"/>
  <c r="B36" i="43" s="1"/>
  <c r="A36" i="43"/>
  <c r="B35" i="43" a="1"/>
  <c r="B35" i="43" s="1"/>
  <c r="A35" i="43"/>
  <c r="B34" i="43" a="1"/>
  <c r="B34" i="43" s="1"/>
  <c r="A34" i="43"/>
  <c r="B33" i="43" a="1"/>
  <c r="B33" i="43" s="1"/>
  <c r="A33" i="43"/>
  <c r="B32" i="43" a="1"/>
  <c r="B32" i="43" s="1"/>
  <c r="A32" i="43"/>
  <c r="B31" i="43" a="1"/>
  <c r="B31" i="43" s="1"/>
  <c r="A31" i="43"/>
  <c r="B30" i="43" a="1"/>
  <c r="B30" i="43" s="1"/>
  <c r="A30" i="43"/>
  <c r="B29" i="43" a="1"/>
  <c r="B29" i="43" s="1"/>
  <c r="A29" i="43"/>
  <c r="B28" i="43" a="1"/>
  <c r="B28" i="43" s="1"/>
  <c r="A28" i="43"/>
  <c r="B27" i="43" a="1"/>
  <c r="B27" i="43" s="1"/>
  <c r="A27" i="43"/>
  <c r="B26" i="43" a="1"/>
  <c r="B26" i="43" s="1"/>
  <c r="A26" i="43"/>
  <c r="A25" i="43"/>
  <c r="B23" i="43" a="1"/>
  <c r="B23" i="43" s="1"/>
  <c r="A23" i="43"/>
  <c r="B22" i="43" a="1"/>
  <c r="B22" i="43" s="1"/>
  <c r="A22" i="43"/>
  <c r="B21" i="43" a="1"/>
  <c r="B21" i="43" s="1"/>
  <c r="A21" i="43"/>
  <c r="B20" i="43" a="1"/>
  <c r="B20" i="43" s="1"/>
  <c r="A20" i="43"/>
  <c r="B19" i="43" a="1"/>
  <c r="B19" i="43" s="1"/>
  <c r="A19" i="43"/>
  <c r="B18" i="43" a="1"/>
  <c r="B18" i="43" s="1"/>
  <c r="A18" i="43"/>
  <c r="B17" i="43" a="1"/>
  <c r="B17" i="43" s="1"/>
  <c r="A17" i="43"/>
  <c r="B16" i="43" a="1"/>
  <c r="B16" i="43" s="1"/>
  <c r="A16" i="43"/>
  <c r="B15" i="43" a="1"/>
  <c r="B15" i="43" s="1"/>
  <c r="A15" i="43"/>
  <c r="B14" i="43" a="1"/>
  <c r="B14" i="43" s="1"/>
  <c r="A14" i="43"/>
  <c r="B13" i="43" a="1"/>
  <c r="B13" i="43" s="1"/>
  <c r="A13" i="43"/>
  <c r="B12" i="43" a="1"/>
  <c r="B12" i="43" s="1"/>
  <c r="A12" i="43"/>
  <c r="B11" i="43" a="1"/>
  <c r="B11" i="43" s="1"/>
  <c r="A11" i="43"/>
  <c r="B10" i="43" a="1"/>
  <c r="B10" i="43" s="1"/>
  <c r="A10" i="43"/>
  <c r="B9" i="43" a="1"/>
  <c r="B9" i="43" s="1"/>
  <c r="B8" i="43" a="1"/>
  <c r="B8" i="43" s="1"/>
  <c r="A8" i="43"/>
  <c r="B7" i="43" a="1"/>
  <c r="B7" i="43" s="1"/>
  <c r="A7" i="43"/>
  <c r="B6" i="43" a="1"/>
  <c r="B6" i="43" s="1"/>
  <c r="A6" i="43"/>
  <c r="A5" i="43"/>
  <c r="A3" i="43"/>
  <c r="A1" i="43" a="1"/>
  <c r="A1" i="43" s="1"/>
  <c r="B60" i="42" a="1"/>
  <c r="B60" i="42" s="1"/>
  <c r="A60" i="42"/>
  <c r="B59" i="42" a="1"/>
  <c r="B59" i="42" s="1"/>
  <c r="A59" i="42"/>
  <c r="B58" i="42" a="1"/>
  <c r="B58" i="42" s="1"/>
  <c r="A58" i="42"/>
  <c r="B57" i="42" a="1"/>
  <c r="B57" i="42" s="1"/>
  <c r="A57" i="42"/>
  <c r="B56" i="42" a="1"/>
  <c r="B56" i="42" s="1"/>
  <c r="A56" i="42"/>
  <c r="B55" i="42" a="1"/>
  <c r="B55" i="42" s="1"/>
  <c r="A55" i="42"/>
  <c r="B54" i="42" a="1"/>
  <c r="B54" i="42" s="1"/>
  <c r="A54" i="42"/>
  <c r="B53" i="42" a="1"/>
  <c r="B53" i="42" s="1"/>
  <c r="A53" i="42"/>
  <c r="B52" i="42" a="1"/>
  <c r="B52" i="42" s="1"/>
  <c r="A52" i="42"/>
  <c r="B51" i="42" a="1"/>
  <c r="B51" i="42" s="1"/>
  <c r="A51" i="42"/>
  <c r="B50" i="42" a="1"/>
  <c r="B50" i="42" s="1"/>
  <c r="A50" i="42"/>
  <c r="A49" i="42"/>
  <c r="A47" i="42"/>
  <c r="A45" i="42" a="1"/>
  <c r="A45" i="42" s="1"/>
  <c r="B42" i="42" a="1"/>
  <c r="B42" i="42" s="1"/>
  <c r="A42" i="42"/>
  <c r="B41" i="42" a="1"/>
  <c r="B41" i="42" s="1"/>
  <c r="A41" i="42"/>
  <c r="B40" i="42" a="1"/>
  <c r="B40" i="42" s="1"/>
  <c r="A40" i="42"/>
  <c r="B39" i="42" a="1"/>
  <c r="B39" i="42" s="1"/>
  <c r="A39" i="42"/>
  <c r="B38" i="42" a="1"/>
  <c r="B38" i="42" s="1"/>
  <c r="A38" i="42"/>
  <c r="B37" i="42" a="1"/>
  <c r="B37" i="42" s="1"/>
  <c r="A37" i="42"/>
  <c r="B36" i="42" a="1"/>
  <c r="B36" i="42" s="1"/>
  <c r="A36" i="42"/>
  <c r="B35" i="42" a="1"/>
  <c r="B35" i="42" s="1"/>
  <c r="A35" i="42"/>
  <c r="B34" i="42" a="1"/>
  <c r="B34" i="42" s="1"/>
  <c r="A34" i="42"/>
  <c r="B33" i="42" a="1"/>
  <c r="B33" i="42" s="1"/>
  <c r="A33" i="42"/>
  <c r="B32" i="42" a="1"/>
  <c r="B32" i="42" s="1"/>
  <c r="A32" i="42"/>
  <c r="B31" i="42" a="1"/>
  <c r="B31" i="42" s="1"/>
  <c r="A31" i="42"/>
  <c r="B30" i="42" a="1"/>
  <c r="B30" i="42" s="1"/>
  <c r="A30" i="42"/>
  <c r="B29" i="42" a="1"/>
  <c r="B29" i="42" s="1"/>
  <c r="A29" i="42"/>
  <c r="B28" i="42" a="1"/>
  <c r="B28" i="42" s="1"/>
  <c r="A28" i="42"/>
  <c r="B27" i="42" a="1"/>
  <c r="B27" i="42" s="1"/>
  <c r="A27" i="42"/>
  <c r="B26" i="42" a="1"/>
  <c r="B26" i="42" s="1"/>
  <c r="A26" i="42"/>
  <c r="A25" i="42"/>
  <c r="B23" i="42" a="1"/>
  <c r="B23" i="42" s="1"/>
  <c r="A23" i="42"/>
  <c r="B22" i="42" a="1"/>
  <c r="B22" i="42" s="1"/>
  <c r="A22" i="42"/>
  <c r="B21" i="42" a="1"/>
  <c r="B21" i="42" s="1"/>
  <c r="A21" i="42"/>
  <c r="B20" i="42" a="1"/>
  <c r="B20" i="42" s="1"/>
  <c r="A20" i="42"/>
  <c r="B19" i="42" a="1"/>
  <c r="B19" i="42" s="1"/>
  <c r="A19" i="42"/>
  <c r="B18" i="42" a="1"/>
  <c r="B18" i="42" s="1"/>
  <c r="A18" i="42"/>
  <c r="B17" i="42" a="1"/>
  <c r="B17" i="42" s="1"/>
  <c r="A17" i="42"/>
  <c r="B16" i="42" a="1"/>
  <c r="B16" i="42" s="1"/>
  <c r="A16" i="42"/>
  <c r="B15" i="42" a="1"/>
  <c r="B15" i="42" s="1"/>
  <c r="A15" i="42"/>
  <c r="B14" i="42" a="1"/>
  <c r="B14" i="42" s="1"/>
  <c r="A14" i="42"/>
  <c r="B13" i="42" a="1"/>
  <c r="B13" i="42" s="1"/>
  <c r="A13" i="42"/>
  <c r="B12" i="42" a="1"/>
  <c r="B12" i="42" s="1"/>
  <c r="A12" i="42"/>
  <c r="B11" i="42" a="1"/>
  <c r="B11" i="42" s="1"/>
  <c r="A11" i="42"/>
  <c r="B10" i="42" a="1"/>
  <c r="B10" i="42" s="1"/>
  <c r="A10" i="42"/>
  <c r="B9" i="42" a="1"/>
  <c r="B9" i="42" s="1"/>
  <c r="B8" i="42" a="1"/>
  <c r="B8" i="42" s="1"/>
  <c r="A8" i="42"/>
  <c r="B7" i="42" a="1"/>
  <c r="B7" i="42" s="1"/>
  <c r="A7" i="42"/>
  <c r="B6" i="42" a="1"/>
  <c r="B6" i="42" s="1"/>
  <c r="A6" i="42"/>
  <c r="A5" i="42"/>
  <c r="A3" i="42"/>
  <c r="A1" i="42" a="1"/>
  <c r="A1" i="42" s="1"/>
  <c r="B60" i="41" a="1"/>
  <c r="B60" i="41" s="1"/>
  <c r="A60" i="41"/>
  <c r="B59" i="41" a="1"/>
  <c r="B59" i="41" s="1"/>
  <c r="A59" i="41"/>
  <c r="B58" i="41" a="1"/>
  <c r="B58" i="41" s="1"/>
  <c r="A58" i="41"/>
  <c r="B57" i="41" a="1"/>
  <c r="B57" i="41" s="1"/>
  <c r="A57" i="41"/>
  <c r="B56" i="41" a="1"/>
  <c r="B56" i="41" s="1"/>
  <c r="A56" i="41"/>
  <c r="B55" i="41" a="1"/>
  <c r="B55" i="41" s="1"/>
  <c r="A55" i="41"/>
  <c r="B54" i="41" a="1"/>
  <c r="B54" i="41" s="1"/>
  <c r="A54" i="41"/>
  <c r="B53" i="41" a="1"/>
  <c r="B53" i="41" s="1"/>
  <c r="A53" i="41"/>
  <c r="B52" i="41" a="1"/>
  <c r="B52" i="41" s="1"/>
  <c r="A52" i="41"/>
  <c r="B51" i="41" a="1"/>
  <c r="B51" i="41" s="1"/>
  <c r="A51" i="41"/>
  <c r="B50" i="41" a="1"/>
  <c r="B50" i="41" s="1"/>
  <c r="A50" i="41"/>
  <c r="A49" i="41"/>
  <c r="A47" i="41"/>
  <c r="A45" i="41" a="1"/>
  <c r="A45" i="41" s="1"/>
  <c r="B42" i="41" a="1"/>
  <c r="B42" i="41" s="1"/>
  <c r="A42" i="41"/>
  <c r="B41" i="41" a="1"/>
  <c r="B41" i="41" s="1"/>
  <c r="A41" i="41"/>
  <c r="B40" i="41" a="1"/>
  <c r="B40" i="41" s="1"/>
  <c r="A40" i="41"/>
  <c r="B39" i="41" a="1"/>
  <c r="B39" i="41" s="1"/>
  <c r="A39" i="41"/>
  <c r="B38" i="41" a="1"/>
  <c r="B38" i="41" s="1"/>
  <c r="A38" i="41"/>
  <c r="B37" i="41" a="1"/>
  <c r="B37" i="41" s="1"/>
  <c r="A37" i="41"/>
  <c r="B36" i="41" a="1"/>
  <c r="B36" i="41" s="1"/>
  <c r="A36" i="41"/>
  <c r="B35" i="41" a="1"/>
  <c r="B35" i="41" s="1"/>
  <c r="A35" i="41"/>
  <c r="B34" i="41" a="1"/>
  <c r="B34" i="41" s="1"/>
  <c r="A34" i="41"/>
  <c r="B33" i="41" a="1"/>
  <c r="B33" i="41" s="1"/>
  <c r="A33" i="41"/>
  <c r="B32" i="41" a="1"/>
  <c r="B32" i="41" s="1"/>
  <c r="A32" i="41"/>
  <c r="B31" i="41" a="1"/>
  <c r="B31" i="41" s="1"/>
  <c r="A31" i="41"/>
  <c r="B30" i="41" a="1"/>
  <c r="B30" i="41" s="1"/>
  <c r="A30" i="41"/>
  <c r="B29" i="41" a="1"/>
  <c r="B29" i="41" s="1"/>
  <c r="A29" i="41"/>
  <c r="B28" i="41" a="1"/>
  <c r="B28" i="41" s="1"/>
  <c r="A28" i="41"/>
  <c r="B27" i="41" a="1"/>
  <c r="B27" i="41" s="1"/>
  <c r="A27" i="41"/>
  <c r="B26" i="41" a="1"/>
  <c r="B26" i="41" s="1"/>
  <c r="A26" i="41"/>
  <c r="A25" i="41"/>
  <c r="B23" i="41" a="1"/>
  <c r="B23" i="41" s="1"/>
  <c r="A23" i="41"/>
  <c r="B22" i="41" a="1"/>
  <c r="B22" i="41" s="1"/>
  <c r="A22" i="41"/>
  <c r="B21" i="41" a="1"/>
  <c r="B21" i="41" s="1"/>
  <c r="A21" i="41"/>
  <c r="B20" i="41" a="1"/>
  <c r="B20" i="41" s="1"/>
  <c r="A20" i="41"/>
  <c r="B19" i="41" a="1"/>
  <c r="B19" i="41" s="1"/>
  <c r="A19" i="41"/>
  <c r="B18" i="41" a="1"/>
  <c r="B18" i="41" s="1"/>
  <c r="A18" i="41"/>
  <c r="B17" i="41" a="1"/>
  <c r="B17" i="41" s="1"/>
  <c r="A17" i="41"/>
  <c r="B16" i="41" a="1"/>
  <c r="B16" i="41" s="1"/>
  <c r="A16" i="41"/>
  <c r="B15" i="41" a="1"/>
  <c r="B15" i="41" s="1"/>
  <c r="A15" i="41"/>
  <c r="B14" i="41" a="1"/>
  <c r="B14" i="41" s="1"/>
  <c r="A14" i="41"/>
  <c r="B13" i="41" a="1"/>
  <c r="B13" i="41" s="1"/>
  <c r="A13" i="41"/>
  <c r="B12" i="41" a="1"/>
  <c r="B12" i="41" s="1"/>
  <c r="A12" i="41"/>
  <c r="B11" i="41" a="1"/>
  <c r="B11" i="41" s="1"/>
  <c r="A11" i="41"/>
  <c r="B10" i="41" a="1"/>
  <c r="B10" i="41" s="1"/>
  <c r="A10" i="41"/>
  <c r="B9" i="41" a="1"/>
  <c r="B9" i="41" s="1"/>
  <c r="B8" i="41" a="1"/>
  <c r="B8" i="41" s="1"/>
  <c r="A8" i="41"/>
  <c r="B7" i="41" a="1"/>
  <c r="B7" i="41" s="1"/>
  <c r="A7" i="41"/>
  <c r="B6" i="41" a="1"/>
  <c r="B6" i="41" s="1"/>
  <c r="A6" i="41"/>
  <c r="A5" i="41"/>
  <c r="A3" i="41"/>
  <c r="A1" i="41" a="1"/>
  <c r="A1" i="41" s="1"/>
  <c r="B60" i="40" a="1"/>
  <c r="B60" i="40" s="1"/>
  <c r="A60" i="40"/>
  <c r="B59" i="40" a="1"/>
  <c r="B59" i="40" s="1"/>
  <c r="A59" i="40"/>
  <c r="B58" i="40" a="1"/>
  <c r="B58" i="40" s="1"/>
  <c r="A58" i="40"/>
  <c r="B57" i="40" a="1"/>
  <c r="B57" i="40" s="1"/>
  <c r="A57" i="40"/>
  <c r="B56" i="40" a="1"/>
  <c r="B56" i="40" s="1"/>
  <c r="A56" i="40"/>
  <c r="B55" i="40" a="1"/>
  <c r="B55" i="40" s="1"/>
  <c r="A55" i="40"/>
  <c r="B54" i="40" a="1"/>
  <c r="B54" i="40" s="1"/>
  <c r="A54" i="40"/>
  <c r="B53" i="40" a="1"/>
  <c r="B53" i="40" s="1"/>
  <c r="A53" i="40"/>
  <c r="B52" i="40" a="1"/>
  <c r="B52" i="40" s="1"/>
  <c r="A52" i="40"/>
  <c r="B51" i="40" a="1"/>
  <c r="B51" i="40" s="1"/>
  <c r="A51" i="40"/>
  <c r="B50" i="40" a="1"/>
  <c r="B50" i="40" s="1"/>
  <c r="A50" i="40"/>
  <c r="A49" i="40"/>
  <c r="A47" i="40"/>
  <c r="A45" i="40" a="1"/>
  <c r="A45" i="40" s="1"/>
  <c r="B42" i="40" a="1"/>
  <c r="B42" i="40" s="1"/>
  <c r="A42" i="40"/>
  <c r="B41" i="40" a="1"/>
  <c r="B41" i="40" s="1"/>
  <c r="A41" i="40"/>
  <c r="B40" i="40" a="1"/>
  <c r="B40" i="40" s="1"/>
  <c r="A40" i="40"/>
  <c r="B39" i="40" a="1"/>
  <c r="B39" i="40" s="1"/>
  <c r="A39" i="40"/>
  <c r="B38" i="40" a="1"/>
  <c r="B38" i="40" s="1"/>
  <c r="A38" i="40"/>
  <c r="B37" i="40" a="1"/>
  <c r="B37" i="40" s="1"/>
  <c r="A37" i="40"/>
  <c r="B36" i="40" a="1"/>
  <c r="B36" i="40" s="1"/>
  <c r="A36" i="40"/>
  <c r="B35" i="40" a="1"/>
  <c r="B35" i="40" s="1"/>
  <c r="A35" i="40"/>
  <c r="B34" i="40" a="1"/>
  <c r="B34" i="40" s="1"/>
  <c r="A34" i="40"/>
  <c r="B33" i="40" a="1"/>
  <c r="B33" i="40" s="1"/>
  <c r="A33" i="40"/>
  <c r="B32" i="40" a="1"/>
  <c r="B32" i="40" s="1"/>
  <c r="A32" i="40"/>
  <c r="B31" i="40" a="1"/>
  <c r="B31" i="40" s="1"/>
  <c r="A31" i="40"/>
  <c r="B30" i="40" a="1"/>
  <c r="B30" i="40" s="1"/>
  <c r="A30" i="40"/>
  <c r="B29" i="40" a="1"/>
  <c r="B29" i="40" s="1"/>
  <c r="A29" i="40"/>
  <c r="B28" i="40" a="1"/>
  <c r="B28" i="40" s="1"/>
  <c r="A28" i="40"/>
  <c r="B27" i="40" a="1"/>
  <c r="B27" i="40" s="1"/>
  <c r="A27" i="40"/>
  <c r="B26" i="40" a="1"/>
  <c r="B26" i="40" s="1"/>
  <c r="A26" i="40"/>
  <c r="A25" i="40"/>
  <c r="B23" i="40" a="1"/>
  <c r="B23" i="40" s="1"/>
  <c r="A23" i="40"/>
  <c r="B22" i="40" a="1"/>
  <c r="B22" i="40" s="1"/>
  <c r="A22" i="40"/>
  <c r="B21" i="40" a="1"/>
  <c r="B21" i="40" s="1"/>
  <c r="A21" i="40"/>
  <c r="B20" i="40" a="1"/>
  <c r="B20" i="40" s="1"/>
  <c r="A20" i="40"/>
  <c r="B19" i="40" a="1"/>
  <c r="B19" i="40" s="1"/>
  <c r="A19" i="40"/>
  <c r="B18" i="40" a="1"/>
  <c r="B18" i="40" s="1"/>
  <c r="A18" i="40"/>
  <c r="B17" i="40" a="1"/>
  <c r="B17" i="40" s="1"/>
  <c r="A17" i="40"/>
  <c r="B16" i="40" a="1"/>
  <c r="B16" i="40" s="1"/>
  <c r="A16" i="40"/>
  <c r="B15" i="40" a="1"/>
  <c r="B15" i="40" s="1"/>
  <c r="A15" i="40"/>
  <c r="B14" i="40" a="1"/>
  <c r="B14" i="40" s="1"/>
  <c r="A14" i="40"/>
  <c r="B13" i="40" a="1"/>
  <c r="B13" i="40" s="1"/>
  <c r="A13" i="40"/>
  <c r="B12" i="40" a="1"/>
  <c r="B12" i="40" s="1"/>
  <c r="A12" i="40"/>
  <c r="B11" i="40" a="1"/>
  <c r="B11" i="40" s="1"/>
  <c r="A11" i="40"/>
  <c r="B10" i="40" a="1"/>
  <c r="B10" i="40" s="1"/>
  <c r="A10" i="40"/>
  <c r="B9" i="40" a="1"/>
  <c r="B9" i="40" s="1"/>
  <c r="B8" i="40" a="1"/>
  <c r="B8" i="40" s="1"/>
  <c r="A8" i="40"/>
  <c r="B7" i="40" a="1"/>
  <c r="B7" i="40" s="1"/>
  <c r="A7" i="40"/>
  <c r="B6" i="40" a="1"/>
  <c r="B6" i="40" s="1"/>
  <c r="A6" i="40"/>
  <c r="A5" i="40"/>
  <c r="A3" i="40"/>
  <c r="A1" i="40" a="1"/>
  <c r="A1" i="40" s="1"/>
  <c r="B60" i="39" a="1"/>
  <c r="B60" i="39" s="1"/>
  <c r="A60" i="39"/>
  <c r="B59" i="39" a="1"/>
  <c r="B59" i="39" s="1"/>
  <c r="A59" i="39"/>
  <c r="B58" i="39" a="1"/>
  <c r="B58" i="39" s="1"/>
  <c r="A58" i="39"/>
  <c r="B57" i="39" a="1"/>
  <c r="B57" i="39" s="1"/>
  <c r="A57" i="39"/>
  <c r="B56" i="39" a="1"/>
  <c r="B56" i="39" s="1"/>
  <c r="A56" i="39"/>
  <c r="B55" i="39" a="1"/>
  <c r="B55" i="39" s="1"/>
  <c r="A55" i="39"/>
  <c r="B54" i="39" a="1"/>
  <c r="B54" i="39" s="1"/>
  <c r="A54" i="39"/>
  <c r="B53" i="39" a="1"/>
  <c r="B53" i="39" s="1"/>
  <c r="A53" i="39"/>
  <c r="B52" i="39" a="1"/>
  <c r="B52" i="39" s="1"/>
  <c r="A52" i="39"/>
  <c r="B51" i="39" a="1"/>
  <c r="B51" i="39" s="1"/>
  <c r="A51" i="39"/>
  <c r="B50" i="39" a="1"/>
  <c r="B50" i="39" s="1"/>
  <c r="A50" i="39"/>
  <c r="A49" i="39"/>
  <c r="A47" i="39"/>
  <c r="A45" i="39" a="1"/>
  <c r="A45" i="39" s="1"/>
  <c r="B42" i="39" a="1"/>
  <c r="B42" i="39" s="1"/>
  <c r="A42" i="39"/>
  <c r="B41" i="39" a="1"/>
  <c r="B41" i="39" s="1"/>
  <c r="A41" i="39"/>
  <c r="B40" i="39" a="1"/>
  <c r="B40" i="39" s="1"/>
  <c r="A40" i="39"/>
  <c r="B39" i="39" a="1"/>
  <c r="B39" i="39" s="1"/>
  <c r="A39" i="39"/>
  <c r="B38" i="39" a="1"/>
  <c r="B38" i="39" s="1"/>
  <c r="A38" i="39"/>
  <c r="B37" i="39" a="1"/>
  <c r="B37" i="39" s="1"/>
  <c r="A37" i="39"/>
  <c r="B36" i="39" a="1"/>
  <c r="B36" i="39" s="1"/>
  <c r="A36" i="39"/>
  <c r="B35" i="39" a="1"/>
  <c r="B35" i="39" s="1"/>
  <c r="A35" i="39"/>
  <c r="B34" i="39" a="1"/>
  <c r="B34" i="39" s="1"/>
  <c r="A34" i="39"/>
  <c r="B33" i="39" a="1"/>
  <c r="B33" i="39" s="1"/>
  <c r="A33" i="39"/>
  <c r="B32" i="39" a="1"/>
  <c r="B32" i="39" s="1"/>
  <c r="A32" i="39"/>
  <c r="B31" i="39" a="1"/>
  <c r="B31" i="39" s="1"/>
  <c r="A31" i="39"/>
  <c r="B30" i="39" a="1"/>
  <c r="B30" i="39" s="1"/>
  <c r="A30" i="39"/>
  <c r="B29" i="39" a="1"/>
  <c r="B29" i="39" s="1"/>
  <c r="A29" i="39"/>
  <c r="B28" i="39" a="1"/>
  <c r="B28" i="39" s="1"/>
  <c r="A28" i="39"/>
  <c r="B27" i="39" a="1"/>
  <c r="B27" i="39" s="1"/>
  <c r="A27" i="39"/>
  <c r="B26" i="39" a="1"/>
  <c r="B26" i="39" s="1"/>
  <c r="A26" i="39"/>
  <c r="A25" i="39"/>
  <c r="B23" i="39" a="1"/>
  <c r="B23" i="39" s="1"/>
  <c r="A23" i="39"/>
  <c r="B22" i="39" a="1"/>
  <c r="B22" i="39" s="1"/>
  <c r="A22" i="39"/>
  <c r="B21" i="39" a="1"/>
  <c r="B21" i="39" s="1"/>
  <c r="A21" i="39"/>
  <c r="B20" i="39" a="1"/>
  <c r="B20" i="39" s="1"/>
  <c r="A20" i="39"/>
  <c r="B19" i="39" a="1"/>
  <c r="B19" i="39" s="1"/>
  <c r="A19" i="39"/>
  <c r="B18" i="39" a="1"/>
  <c r="B18" i="39" s="1"/>
  <c r="A18" i="39"/>
  <c r="B17" i="39" a="1"/>
  <c r="B17" i="39" s="1"/>
  <c r="A17" i="39"/>
  <c r="B16" i="39" a="1"/>
  <c r="B16" i="39" s="1"/>
  <c r="A16" i="39"/>
  <c r="B15" i="39" a="1"/>
  <c r="B15" i="39" s="1"/>
  <c r="A15" i="39"/>
  <c r="B14" i="39" a="1"/>
  <c r="B14" i="39" s="1"/>
  <c r="A14" i="39"/>
  <c r="B13" i="39" a="1"/>
  <c r="B13" i="39" s="1"/>
  <c r="A13" i="39"/>
  <c r="B12" i="39" a="1"/>
  <c r="B12" i="39" s="1"/>
  <c r="A12" i="39"/>
  <c r="B11" i="39" a="1"/>
  <c r="B11" i="39" s="1"/>
  <c r="A11" i="39"/>
  <c r="B10" i="39" a="1"/>
  <c r="B10" i="39" s="1"/>
  <c r="A10" i="39"/>
  <c r="B9" i="39" a="1"/>
  <c r="B9" i="39" s="1"/>
  <c r="B8" i="39" a="1"/>
  <c r="B8" i="39" s="1"/>
  <c r="A8" i="39"/>
  <c r="B7" i="39" a="1"/>
  <c r="B7" i="39" s="1"/>
  <c r="A7" i="39"/>
  <c r="B6" i="39" a="1"/>
  <c r="B6" i="39" s="1"/>
  <c r="A6" i="39"/>
  <c r="A5" i="39"/>
  <c r="A3" i="39"/>
  <c r="A1" i="39" a="1"/>
  <c r="A1" i="39" s="1"/>
  <c r="B60" i="38" a="1"/>
  <c r="B60" i="38" s="1"/>
  <c r="A60" i="38"/>
  <c r="B59" i="38" a="1"/>
  <c r="B59" i="38" s="1"/>
  <c r="A59" i="38"/>
  <c r="B58" i="38" a="1"/>
  <c r="B58" i="38" s="1"/>
  <c r="A58" i="38"/>
  <c r="B57" i="38" a="1"/>
  <c r="B57" i="38" s="1"/>
  <c r="A57" i="38"/>
  <c r="B56" i="38" a="1"/>
  <c r="B56" i="38" s="1"/>
  <c r="A56" i="38"/>
  <c r="B55" i="38" a="1"/>
  <c r="B55" i="38" s="1"/>
  <c r="A55" i="38"/>
  <c r="B54" i="38" a="1"/>
  <c r="B54" i="38" s="1"/>
  <c r="A54" i="38"/>
  <c r="B53" i="38" a="1"/>
  <c r="B53" i="38" s="1"/>
  <c r="A53" i="38"/>
  <c r="B52" i="38" a="1"/>
  <c r="B52" i="38" s="1"/>
  <c r="A52" i="38"/>
  <c r="B51" i="38" a="1"/>
  <c r="B51" i="38" s="1"/>
  <c r="A51" i="38"/>
  <c r="B50" i="38" a="1"/>
  <c r="B50" i="38" s="1"/>
  <c r="A50" i="38"/>
  <c r="A49" i="38"/>
  <c r="A47" i="38"/>
  <c r="A45" i="38" a="1"/>
  <c r="A45" i="38" s="1"/>
  <c r="B42" i="38" a="1"/>
  <c r="B42" i="38" s="1"/>
  <c r="A42" i="38"/>
  <c r="B41" i="38" a="1"/>
  <c r="B41" i="38" s="1"/>
  <c r="A41" i="38"/>
  <c r="B40" i="38" a="1"/>
  <c r="B40" i="38" s="1"/>
  <c r="A40" i="38"/>
  <c r="B39" i="38" a="1"/>
  <c r="B39" i="38" s="1"/>
  <c r="A39" i="38"/>
  <c r="B38" i="38" a="1"/>
  <c r="B38" i="38" s="1"/>
  <c r="A38" i="38"/>
  <c r="B37" i="38" a="1"/>
  <c r="B37" i="38" s="1"/>
  <c r="A37" i="38"/>
  <c r="B36" i="38" a="1"/>
  <c r="B36" i="38" s="1"/>
  <c r="A36" i="38"/>
  <c r="B35" i="38" a="1"/>
  <c r="B35" i="38" s="1"/>
  <c r="A35" i="38"/>
  <c r="B34" i="38" a="1"/>
  <c r="B34" i="38" s="1"/>
  <c r="A34" i="38"/>
  <c r="B33" i="38" a="1"/>
  <c r="B33" i="38" s="1"/>
  <c r="A33" i="38"/>
  <c r="B32" i="38" a="1"/>
  <c r="B32" i="38" s="1"/>
  <c r="A32" i="38"/>
  <c r="B31" i="38" a="1"/>
  <c r="B31" i="38" s="1"/>
  <c r="A31" i="38"/>
  <c r="B30" i="38" a="1"/>
  <c r="B30" i="38" s="1"/>
  <c r="A30" i="38"/>
  <c r="B29" i="38" a="1"/>
  <c r="B29" i="38" s="1"/>
  <c r="A29" i="38"/>
  <c r="B28" i="38" a="1"/>
  <c r="B28" i="38" s="1"/>
  <c r="A28" i="38"/>
  <c r="B27" i="38" a="1"/>
  <c r="B27" i="38" s="1"/>
  <c r="A27" i="38"/>
  <c r="B26" i="38" a="1"/>
  <c r="B26" i="38" s="1"/>
  <c r="A26" i="38"/>
  <c r="A25" i="38"/>
  <c r="B23" i="38" a="1"/>
  <c r="B23" i="38" s="1"/>
  <c r="A23" i="38"/>
  <c r="B22" i="38" a="1"/>
  <c r="B22" i="38" s="1"/>
  <c r="A22" i="38"/>
  <c r="B21" i="38" a="1"/>
  <c r="B21" i="38" s="1"/>
  <c r="A21" i="38"/>
  <c r="B20" i="38" a="1"/>
  <c r="B20" i="38" s="1"/>
  <c r="A20" i="38"/>
  <c r="B19" i="38" a="1"/>
  <c r="B19" i="38" s="1"/>
  <c r="A19" i="38"/>
  <c r="B18" i="38" a="1"/>
  <c r="B18" i="38" s="1"/>
  <c r="A18" i="38"/>
  <c r="B17" i="38" a="1"/>
  <c r="B17" i="38" s="1"/>
  <c r="A17" i="38"/>
  <c r="B16" i="38" a="1"/>
  <c r="B16" i="38" s="1"/>
  <c r="A16" i="38"/>
  <c r="B15" i="38" a="1"/>
  <c r="B15" i="38" s="1"/>
  <c r="A15" i="38"/>
  <c r="B14" i="38" a="1"/>
  <c r="B14" i="38" s="1"/>
  <c r="A14" i="38"/>
  <c r="B13" i="38" a="1"/>
  <c r="B13" i="38" s="1"/>
  <c r="A13" i="38"/>
  <c r="B12" i="38" a="1"/>
  <c r="B12" i="38" s="1"/>
  <c r="A12" i="38"/>
  <c r="B11" i="38" a="1"/>
  <c r="B11" i="38" s="1"/>
  <c r="A11" i="38"/>
  <c r="B10" i="38" a="1"/>
  <c r="B10" i="38" s="1"/>
  <c r="A10" i="38"/>
  <c r="B9" i="38" a="1"/>
  <c r="B9" i="38" s="1"/>
  <c r="B8" i="38" a="1"/>
  <c r="B8" i="38" s="1"/>
  <c r="A8" i="38"/>
  <c r="B7" i="38" a="1"/>
  <c r="B7" i="38" s="1"/>
  <c r="A7" i="38"/>
  <c r="B6" i="38" a="1"/>
  <c r="B6" i="38" s="1"/>
  <c r="A6" i="38"/>
  <c r="A5" i="38"/>
  <c r="A3" i="38"/>
  <c r="A1" i="38" a="1"/>
  <c r="A1" i="38" s="1"/>
  <c r="B60" i="37" a="1"/>
  <c r="B60" i="37" s="1"/>
  <c r="A60" i="37"/>
  <c r="B59" i="37" a="1"/>
  <c r="B59" i="37" s="1"/>
  <c r="A59" i="37"/>
  <c r="B58" i="37" a="1"/>
  <c r="B58" i="37" s="1"/>
  <c r="A58" i="37"/>
  <c r="B57" i="37" a="1"/>
  <c r="B57" i="37" s="1"/>
  <c r="A57" i="37"/>
  <c r="B56" i="37" a="1"/>
  <c r="B56" i="37" s="1"/>
  <c r="A56" i="37"/>
  <c r="B55" i="37" a="1"/>
  <c r="B55" i="37" s="1"/>
  <c r="A55" i="37"/>
  <c r="B54" i="37" a="1"/>
  <c r="B54" i="37" s="1"/>
  <c r="A54" i="37"/>
  <c r="B53" i="37" a="1"/>
  <c r="B53" i="37" s="1"/>
  <c r="A53" i="37"/>
  <c r="B52" i="37" a="1"/>
  <c r="B52" i="37" s="1"/>
  <c r="A52" i="37"/>
  <c r="B51" i="37" a="1"/>
  <c r="B51" i="37" s="1"/>
  <c r="A51" i="37"/>
  <c r="B50" i="37" a="1"/>
  <c r="B50" i="37" s="1"/>
  <c r="A50" i="37"/>
  <c r="A49" i="37"/>
  <c r="A47" i="37"/>
  <c r="A45" i="37" a="1"/>
  <c r="A45" i="37" s="1"/>
  <c r="B42" i="37" a="1"/>
  <c r="B42" i="37" s="1"/>
  <c r="A42" i="37"/>
  <c r="B41" i="37" a="1"/>
  <c r="B41" i="37" s="1"/>
  <c r="A41" i="37"/>
  <c r="B40" i="37" a="1"/>
  <c r="B40" i="37" s="1"/>
  <c r="A40" i="37"/>
  <c r="B39" i="37" a="1"/>
  <c r="B39" i="37" s="1"/>
  <c r="A39" i="37"/>
  <c r="B38" i="37" a="1"/>
  <c r="B38" i="37" s="1"/>
  <c r="A38" i="37"/>
  <c r="B37" i="37" a="1"/>
  <c r="B37" i="37" s="1"/>
  <c r="A37" i="37"/>
  <c r="B36" i="37" a="1"/>
  <c r="B36" i="37" s="1"/>
  <c r="A36" i="37"/>
  <c r="B35" i="37" a="1"/>
  <c r="B35" i="37" s="1"/>
  <c r="A35" i="37"/>
  <c r="B34" i="37" a="1"/>
  <c r="B34" i="37" s="1"/>
  <c r="A34" i="37"/>
  <c r="B33" i="37" a="1"/>
  <c r="B33" i="37" s="1"/>
  <c r="A33" i="37"/>
  <c r="B32" i="37" a="1"/>
  <c r="B32" i="37" s="1"/>
  <c r="A32" i="37"/>
  <c r="B31" i="37" a="1"/>
  <c r="B31" i="37" s="1"/>
  <c r="A31" i="37"/>
  <c r="B30" i="37" a="1"/>
  <c r="B30" i="37" s="1"/>
  <c r="A30" i="37"/>
  <c r="B29" i="37" a="1"/>
  <c r="B29" i="37" s="1"/>
  <c r="A29" i="37"/>
  <c r="B28" i="37" a="1"/>
  <c r="B28" i="37" s="1"/>
  <c r="A28" i="37"/>
  <c r="B27" i="37" a="1"/>
  <c r="B27" i="37" s="1"/>
  <c r="A27" i="37"/>
  <c r="B26" i="37" a="1"/>
  <c r="B26" i="37" s="1"/>
  <c r="A26" i="37"/>
  <c r="A25" i="37"/>
  <c r="B23" i="37" a="1"/>
  <c r="B23" i="37" s="1"/>
  <c r="A23" i="37"/>
  <c r="B22" i="37" a="1"/>
  <c r="B22" i="37" s="1"/>
  <c r="A22" i="37"/>
  <c r="B21" i="37" a="1"/>
  <c r="B21" i="37" s="1"/>
  <c r="A21" i="37"/>
  <c r="B20" i="37" a="1"/>
  <c r="B20" i="37" s="1"/>
  <c r="A20" i="37"/>
  <c r="B19" i="37" a="1"/>
  <c r="B19" i="37" s="1"/>
  <c r="A19" i="37"/>
  <c r="B18" i="37" a="1"/>
  <c r="B18" i="37" s="1"/>
  <c r="A18" i="37"/>
  <c r="B17" i="37" a="1"/>
  <c r="B17" i="37" s="1"/>
  <c r="A17" i="37"/>
  <c r="B16" i="37" a="1"/>
  <c r="B16" i="37" s="1"/>
  <c r="A16" i="37"/>
  <c r="B15" i="37" a="1"/>
  <c r="B15" i="37" s="1"/>
  <c r="A15" i="37"/>
  <c r="B14" i="37" a="1"/>
  <c r="B14" i="37" s="1"/>
  <c r="A14" i="37"/>
  <c r="B13" i="37" a="1"/>
  <c r="B13" i="37" s="1"/>
  <c r="A13" i="37"/>
  <c r="B12" i="37" a="1"/>
  <c r="B12" i="37" s="1"/>
  <c r="A12" i="37"/>
  <c r="B11" i="37" a="1"/>
  <c r="B11" i="37" s="1"/>
  <c r="A11" i="37"/>
  <c r="B10" i="37" a="1"/>
  <c r="B10" i="37" s="1"/>
  <c r="A10" i="37"/>
  <c r="B9" i="37" a="1"/>
  <c r="B9" i="37" s="1"/>
  <c r="B8" i="37" a="1"/>
  <c r="B8" i="37" s="1"/>
  <c r="A8" i="37"/>
  <c r="B7" i="37" a="1"/>
  <c r="B7" i="37" s="1"/>
  <c r="A7" i="37"/>
  <c r="B6" i="37" a="1"/>
  <c r="B6" i="37" s="1"/>
  <c r="A6" i="37"/>
  <c r="A5" i="37"/>
  <c r="A3" i="37"/>
  <c r="A1" i="37" a="1"/>
  <c r="A1" i="37" s="1"/>
  <c r="B60" i="36" a="1"/>
  <c r="B60" i="36" s="1"/>
  <c r="A60" i="36"/>
  <c r="B59" i="36" a="1"/>
  <c r="B59" i="36" s="1"/>
  <c r="A59" i="36"/>
  <c r="B58" i="36" a="1"/>
  <c r="B58" i="36" s="1"/>
  <c r="A58" i="36"/>
  <c r="B57" i="36" a="1"/>
  <c r="B57" i="36" s="1"/>
  <c r="A57" i="36"/>
  <c r="B56" i="36" a="1"/>
  <c r="B56" i="36" s="1"/>
  <c r="A56" i="36"/>
  <c r="B55" i="36" a="1"/>
  <c r="B55" i="36" s="1"/>
  <c r="A55" i="36"/>
  <c r="B54" i="36" a="1"/>
  <c r="B54" i="36" s="1"/>
  <c r="A54" i="36"/>
  <c r="B53" i="36" a="1"/>
  <c r="B53" i="36" s="1"/>
  <c r="A53" i="36"/>
  <c r="B52" i="36" a="1"/>
  <c r="B52" i="36" s="1"/>
  <c r="A52" i="36"/>
  <c r="B51" i="36" a="1"/>
  <c r="B51" i="36" s="1"/>
  <c r="A51" i="36"/>
  <c r="B50" i="36" a="1"/>
  <c r="B50" i="36" s="1"/>
  <c r="A50" i="36"/>
  <c r="A49" i="36"/>
  <c r="A47" i="36"/>
  <c r="A45" i="36" a="1"/>
  <c r="A45" i="36" s="1"/>
  <c r="B42" i="36" a="1"/>
  <c r="B42" i="36" s="1"/>
  <c r="A42" i="36"/>
  <c r="B41" i="36" a="1"/>
  <c r="B41" i="36" s="1"/>
  <c r="A41" i="36"/>
  <c r="B40" i="36" a="1"/>
  <c r="B40" i="36" s="1"/>
  <c r="A40" i="36"/>
  <c r="B39" i="36" a="1"/>
  <c r="B39" i="36" s="1"/>
  <c r="A39" i="36"/>
  <c r="B38" i="36" a="1"/>
  <c r="B38" i="36" s="1"/>
  <c r="A38" i="36"/>
  <c r="B37" i="36" a="1"/>
  <c r="B37" i="36" s="1"/>
  <c r="A37" i="36"/>
  <c r="B36" i="36" a="1"/>
  <c r="B36" i="36" s="1"/>
  <c r="A36" i="36"/>
  <c r="B35" i="36" a="1"/>
  <c r="B35" i="36" s="1"/>
  <c r="A35" i="36"/>
  <c r="B34" i="36" a="1"/>
  <c r="B34" i="36" s="1"/>
  <c r="A34" i="36"/>
  <c r="B33" i="36" a="1"/>
  <c r="B33" i="36" s="1"/>
  <c r="A33" i="36"/>
  <c r="B32" i="36" a="1"/>
  <c r="B32" i="36" s="1"/>
  <c r="A32" i="36"/>
  <c r="B31" i="36" a="1"/>
  <c r="B31" i="36" s="1"/>
  <c r="A31" i="36"/>
  <c r="B30" i="36" a="1"/>
  <c r="B30" i="36" s="1"/>
  <c r="A30" i="36"/>
  <c r="B29" i="36" a="1"/>
  <c r="B29" i="36" s="1"/>
  <c r="A29" i="36"/>
  <c r="B28" i="36" a="1"/>
  <c r="B28" i="36" s="1"/>
  <c r="A28" i="36"/>
  <c r="B27" i="36" a="1"/>
  <c r="B27" i="36" s="1"/>
  <c r="A27" i="36"/>
  <c r="B26" i="36" a="1"/>
  <c r="B26" i="36" s="1"/>
  <c r="A26" i="36"/>
  <c r="A25" i="36"/>
  <c r="B23" i="36" a="1"/>
  <c r="B23" i="36" s="1"/>
  <c r="A23" i="36"/>
  <c r="B22" i="36" a="1"/>
  <c r="B22" i="36" s="1"/>
  <c r="A22" i="36"/>
  <c r="B21" i="36" a="1"/>
  <c r="B21" i="36" s="1"/>
  <c r="A21" i="36"/>
  <c r="B20" i="36" a="1"/>
  <c r="B20" i="36" s="1"/>
  <c r="A20" i="36"/>
  <c r="B19" i="36" a="1"/>
  <c r="B19" i="36" s="1"/>
  <c r="A19" i="36"/>
  <c r="B18" i="36" a="1"/>
  <c r="B18" i="36" s="1"/>
  <c r="A18" i="36"/>
  <c r="B17" i="36" a="1"/>
  <c r="B17" i="36" s="1"/>
  <c r="A17" i="36"/>
  <c r="B16" i="36" a="1"/>
  <c r="B16" i="36" s="1"/>
  <c r="A16" i="36"/>
  <c r="B15" i="36" a="1"/>
  <c r="B15" i="36" s="1"/>
  <c r="A15" i="36"/>
  <c r="B14" i="36" a="1"/>
  <c r="B14" i="36" s="1"/>
  <c r="A14" i="36"/>
  <c r="B13" i="36" a="1"/>
  <c r="B13" i="36" s="1"/>
  <c r="A13" i="36"/>
  <c r="B12" i="36" a="1"/>
  <c r="B12" i="36" s="1"/>
  <c r="A12" i="36"/>
  <c r="B11" i="36" a="1"/>
  <c r="B11" i="36" s="1"/>
  <c r="A11" i="36"/>
  <c r="B10" i="36" a="1"/>
  <c r="B10" i="36" s="1"/>
  <c r="A10" i="36"/>
  <c r="B9" i="36" a="1"/>
  <c r="B9" i="36" s="1"/>
  <c r="B8" i="36" a="1"/>
  <c r="B8" i="36" s="1"/>
  <c r="A8" i="36"/>
  <c r="B7" i="36" a="1"/>
  <c r="B7" i="36" s="1"/>
  <c r="A7" i="36"/>
  <c r="B6" i="36" a="1"/>
  <c r="B6" i="36" s="1"/>
  <c r="A6" i="36"/>
  <c r="A5" i="36"/>
  <c r="A3" i="36"/>
  <c r="A1" i="36" a="1"/>
  <c r="A1" i="36" s="1"/>
  <c r="B60" i="35" a="1"/>
  <c r="B60" i="35" s="1"/>
  <c r="A60" i="35"/>
  <c r="B59" i="35" a="1"/>
  <c r="B59" i="35" s="1"/>
  <c r="A59" i="35"/>
  <c r="B58" i="35" a="1"/>
  <c r="B58" i="35" s="1"/>
  <c r="A58" i="35"/>
  <c r="B57" i="35" a="1"/>
  <c r="B57" i="35" s="1"/>
  <c r="A57" i="35"/>
  <c r="B56" i="35" a="1"/>
  <c r="B56" i="35" s="1"/>
  <c r="A56" i="35"/>
  <c r="B55" i="35" a="1"/>
  <c r="B55" i="35" s="1"/>
  <c r="A55" i="35"/>
  <c r="B54" i="35" a="1"/>
  <c r="B54" i="35" s="1"/>
  <c r="A54" i="35"/>
  <c r="B53" i="35" a="1"/>
  <c r="B53" i="35" s="1"/>
  <c r="A53" i="35"/>
  <c r="B52" i="35" a="1"/>
  <c r="B52" i="35" s="1"/>
  <c r="A52" i="35"/>
  <c r="B51" i="35" a="1"/>
  <c r="B51" i="35" s="1"/>
  <c r="A51" i="35"/>
  <c r="B50" i="35" a="1"/>
  <c r="B50" i="35" s="1"/>
  <c r="A50" i="35"/>
  <c r="A49" i="35"/>
  <c r="A47" i="35"/>
  <c r="A45" i="35" a="1"/>
  <c r="A45" i="35" s="1"/>
  <c r="B42" i="35" a="1"/>
  <c r="B42" i="35" s="1"/>
  <c r="A42" i="35"/>
  <c r="B41" i="35" a="1"/>
  <c r="B41" i="35" s="1"/>
  <c r="A41" i="35"/>
  <c r="B40" i="35" a="1"/>
  <c r="B40" i="35" s="1"/>
  <c r="A40" i="35"/>
  <c r="B39" i="35" a="1"/>
  <c r="B39" i="35" s="1"/>
  <c r="A39" i="35"/>
  <c r="B38" i="35" a="1"/>
  <c r="B38" i="35" s="1"/>
  <c r="A38" i="35"/>
  <c r="B37" i="35" a="1"/>
  <c r="B37" i="35" s="1"/>
  <c r="A37" i="35"/>
  <c r="B36" i="35" a="1"/>
  <c r="B36" i="35" s="1"/>
  <c r="A36" i="35"/>
  <c r="B35" i="35" a="1"/>
  <c r="B35" i="35" s="1"/>
  <c r="A35" i="35"/>
  <c r="B34" i="35" a="1"/>
  <c r="B34" i="35" s="1"/>
  <c r="A34" i="35"/>
  <c r="B33" i="35" a="1"/>
  <c r="B33" i="35" s="1"/>
  <c r="A33" i="35"/>
  <c r="B32" i="35" a="1"/>
  <c r="B32" i="35" s="1"/>
  <c r="A32" i="35"/>
  <c r="B31" i="35" a="1"/>
  <c r="B31" i="35" s="1"/>
  <c r="A31" i="35"/>
  <c r="B30" i="35" a="1"/>
  <c r="B30" i="35" s="1"/>
  <c r="A30" i="35"/>
  <c r="B29" i="35" a="1"/>
  <c r="B29" i="35" s="1"/>
  <c r="A29" i="35"/>
  <c r="B28" i="35" a="1"/>
  <c r="B28" i="35" s="1"/>
  <c r="A28" i="35"/>
  <c r="B27" i="35" a="1"/>
  <c r="B27" i="35" s="1"/>
  <c r="A27" i="35"/>
  <c r="B26" i="35" a="1"/>
  <c r="B26" i="35" s="1"/>
  <c r="A26" i="35"/>
  <c r="A25" i="35"/>
  <c r="B23" i="35" a="1"/>
  <c r="B23" i="35" s="1"/>
  <c r="A23" i="35"/>
  <c r="B22" i="35" a="1"/>
  <c r="B22" i="35" s="1"/>
  <c r="A22" i="35"/>
  <c r="B21" i="35" a="1"/>
  <c r="B21" i="35" s="1"/>
  <c r="A21" i="35"/>
  <c r="B20" i="35" a="1"/>
  <c r="B20" i="35" s="1"/>
  <c r="A20" i="35"/>
  <c r="B19" i="35" a="1"/>
  <c r="B19" i="35" s="1"/>
  <c r="A19" i="35"/>
  <c r="B18" i="35" a="1"/>
  <c r="B18" i="35" s="1"/>
  <c r="A18" i="35"/>
  <c r="B17" i="35" a="1"/>
  <c r="B17" i="35" s="1"/>
  <c r="A17" i="35"/>
  <c r="B16" i="35" a="1"/>
  <c r="B16" i="35" s="1"/>
  <c r="A16" i="35"/>
  <c r="B15" i="35" a="1"/>
  <c r="B15" i="35" s="1"/>
  <c r="A15" i="35"/>
  <c r="B14" i="35" a="1"/>
  <c r="B14" i="35" s="1"/>
  <c r="A14" i="35"/>
  <c r="B13" i="35" a="1"/>
  <c r="B13" i="35" s="1"/>
  <c r="A13" i="35"/>
  <c r="B12" i="35" a="1"/>
  <c r="B12" i="35" s="1"/>
  <c r="A12" i="35"/>
  <c r="B11" i="35" a="1"/>
  <c r="B11" i="35" s="1"/>
  <c r="A11" i="35"/>
  <c r="B10" i="35" a="1"/>
  <c r="B10" i="35" s="1"/>
  <c r="A10" i="35"/>
  <c r="B9" i="35" a="1"/>
  <c r="B9" i="35" s="1"/>
  <c r="B8" i="35" a="1"/>
  <c r="B8" i="35" s="1"/>
  <c r="A8" i="35"/>
  <c r="B7" i="35" a="1"/>
  <c r="B7" i="35" s="1"/>
  <c r="A7" i="35"/>
  <c r="B6" i="35" a="1"/>
  <c r="B6" i="35" s="1"/>
  <c r="A6" i="35"/>
  <c r="A5" i="35"/>
  <c r="A3" i="35"/>
  <c r="A1" i="35" a="1"/>
  <c r="A1" i="35" s="1"/>
  <c r="B60" i="34" a="1"/>
  <c r="B60" i="34" s="1"/>
  <c r="A60" i="34"/>
  <c r="B59" i="34" a="1"/>
  <c r="B59" i="34" s="1"/>
  <c r="A59" i="34"/>
  <c r="B58" i="34" a="1"/>
  <c r="B58" i="34" s="1"/>
  <c r="A58" i="34"/>
  <c r="B57" i="34" a="1"/>
  <c r="B57" i="34" s="1"/>
  <c r="A57" i="34"/>
  <c r="B56" i="34" a="1"/>
  <c r="B56" i="34" s="1"/>
  <c r="A56" i="34"/>
  <c r="B55" i="34" a="1"/>
  <c r="B55" i="34" s="1"/>
  <c r="A55" i="34"/>
  <c r="B54" i="34" a="1"/>
  <c r="B54" i="34" s="1"/>
  <c r="A54" i="34"/>
  <c r="B53" i="34" a="1"/>
  <c r="B53" i="34" s="1"/>
  <c r="A53" i="34"/>
  <c r="B52" i="34" a="1"/>
  <c r="B52" i="34" s="1"/>
  <c r="A52" i="34"/>
  <c r="B51" i="34" a="1"/>
  <c r="B51" i="34" s="1"/>
  <c r="A51" i="34"/>
  <c r="B50" i="34" a="1"/>
  <c r="B50" i="34" s="1"/>
  <c r="A50" i="34"/>
  <c r="A49" i="34"/>
  <c r="A47" i="34"/>
  <c r="A45" i="34" a="1"/>
  <c r="A45" i="34" s="1"/>
  <c r="B42" i="34" a="1"/>
  <c r="B42" i="34" s="1"/>
  <c r="A42" i="34"/>
  <c r="B41" i="34" a="1"/>
  <c r="B41" i="34" s="1"/>
  <c r="A41" i="34"/>
  <c r="B40" i="34" a="1"/>
  <c r="B40" i="34" s="1"/>
  <c r="A40" i="34"/>
  <c r="B39" i="34" a="1"/>
  <c r="B39" i="34" s="1"/>
  <c r="A39" i="34"/>
  <c r="B38" i="34" a="1"/>
  <c r="B38" i="34" s="1"/>
  <c r="A38" i="34"/>
  <c r="B37" i="34" a="1"/>
  <c r="B37" i="34" s="1"/>
  <c r="A37" i="34"/>
  <c r="B36" i="34" a="1"/>
  <c r="B36" i="34" s="1"/>
  <c r="A36" i="34"/>
  <c r="B35" i="34" a="1"/>
  <c r="B35" i="34" s="1"/>
  <c r="A35" i="34"/>
  <c r="B34" i="34" a="1"/>
  <c r="B34" i="34" s="1"/>
  <c r="A34" i="34"/>
  <c r="B33" i="34" a="1"/>
  <c r="B33" i="34" s="1"/>
  <c r="A33" i="34"/>
  <c r="B32" i="34" a="1"/>
  <c r="B32" i="34" s="1"/>
  <c r="A32" i="34"/>
  <c r="B31" i="34" a="1"/>
  <c r="B31" i="34" s="1"/>
  <c r="A31" i="34"/>
  <c r="B30" i="34" a="1"/>
  <c r="B30" i="34" s="1"/>
  <c r="A30" i="34"/>
  <c r="B29" i="34" a="1"/>
  <c r="B29" i="34" s="1"/>
  <c r="A29" i="34"/>
  <c r="B28" i="34" a="1"/>
  <c r="B28" i="34" s="1"/>
  <c r="A28" i="34"/>
  <c r="B27" i="34" a="1"/>
  <c r="B27" i="34" s="1"/>
  <c r="A27" i="34"/>
  <c r="B26" i="34" a="1"/>
  <c r="B26" i="34" s="1"/>
  <c r="A26" i="34"/>
  <c r="A25" i="34"/>
  <c r="B23" i="34" a="1"/>
  <c r="B23" i="34" s="1"/>
  <c r="A23" i="34"/>
  <c r="B22" i="34" a="1"/>
  <c r="B22" i="34" s="1"/>
  <c r="A22" i="34"/>
  <c r="B21" i="34" a="1"/>
  <c r="B21" i="34" s="1"/>
  <c r="A21" i="34"/>
  <c r="B20" i="34" a="1"/>
  <c r="B20" i="34" s="1"/>
  <c r="A20" i="34"/>
  <c r="B19" i="34" a="1"/>
  <c r="B19" i="34" s="1"/>
  <c r="A19" i="34"/>
  <c r="B18" i="34" a="1"/>
  <c r="B18" i="34" s="1"/>
  <c r="A18" i="34"/>
  <c r="B17" i="34" a="1"/>
  <c r="B17" i="34" s="1"/>
  <c r="A17" i="34"/>
  <c r="B16" i="34" a="1"/>
  <c r="B16" i="34" s="1"/>
  <c r="A16" i="34"/>
  <c r="B15" i="34" a="1"/>
  <c r="B15" i="34" s="1"/>
  <c r="A15" i="34"/>
  <c r="B14" i="34" a="1"/>
  <c r="B14" i="34" s="1"/>
  <c r="A14" i="34"/>
  <c r="B13" i="34" a="1"/>
  <c r="B13" i="34" s="1"/>
  <c r="A13" i="34"/>
  <c r="B12" i="34" a="1"/>
  <c r="B12" i="34" s="1"/>
  <c r="A12" i="34"/>
  <c r="B11" i="34" a="1"/>
  <c r="B11" i="34" s="1"/>
  <c r="A11" i="34"/>
  <c r="B10" i="34" a="1"/>
  <c r="B10" i="34" s="1"/>
  <c r="A10" i="34"/>
  <c r="B9" i="34" a="1"/>
  <c r="B9" i="34" s="1"/>
  <c r="B8" i="34" a="1"/>
  <c r="B8" i="34" s="1"/>
  <c r="A8" i="34"/>
  <c r="B7" i="34" a="1"/>
  <c r="B7" i="34" s="1"/>
  <c r="A7" i="34"/>
  <c r="B6" i="34" a="1"/>
  <c r="B6" i="34" s="1"/>
  <c r="A6" i="34"/>
  <c r="A5" i="34"/>
  <c r="A3" i="34"/>
  <c r="A1" i="34" a="1"/>
  <c r="A1" i="34" s="1"/>
  <c r="B60" i="33" a="1"/>
  <c r="B60" i="33" s="1"/>
  <c r="A60" i="33"/>
  <c r="B59" i="33" a="1"/>
  <c r="B59" i="33" s="1"/>
  <c r="A59" i="33"/>
  <c r="B58" i="33" a="1"/>
  <c r="B58" i="33" s="1"/>
  <c r="A58" i="33"/>
  <c r="B57" i="33" a="1"/>
  <c r="B57" i="33" s="1"/>
  <c r="A57" i="33"/>
  <c r="B56" i="33" a="1"/>
  <c r="B56" i="33" s="1"/>
  <c r="A56" i="33"/>
  <c r="B55" i="33" a="1"/>
  <c r="B55" i="33" s="1"/>
  <c r="A55" i="33"/>
  <c r="B54" i="33" a="1"/>
  <c r="B54" i="33" s="1"/>
  <c r="A54" i="33"/>
  <c r="B53" i="33" a="1"/>
  <c r="B53" i="33" s="1"/>
  <c r="A53" i="33"/>
  <c r="B52" i="33" a="1"/>
  <c r="B52" i="33" s="1"/>
  <c r="A52" i="33"/>
  <c r="B51" i="33" a="1"/>
  <c r="B51" i="33" s="1"/>
  <c r="A51" i="33"/>
  <c r="B50" i="33" a="1"/>
  <c r="B50" i="33" s="1"/>
  <c r="A50" i="33"/>
  <c r="A49" i="33"/>
  <c r="A47" i="33"/>
  <c r="A45" i="33" a="1"/>
  <c r="A45" i="33" s="1"/>
  <c r="B42" i="33" a="1"/>
  <c r="B42" i="33" s="1"/>
  <c r="A42" i="33"/>
  <c r="B41" i="33" a="1"/>
  <c r="B41" i="33" s="1"/>
  <c r="A41" i="33"/>
  <c r="B40" i="33" a="1"/>
  <c r="B40" i="33" s="1"/>
  <c r="A40" i="33"/>
  <c r="B39" i="33" a="1"/>
  <c r="B39" i="33" s="1"/>
  <c r="A39" i="33"/>
  <c r="B38" i="33" a="1"/>
  <c r="B38" i="33" s="1"/>
  <c r="A38" i="33"/>
  <c r="B37" i="33" a="1"/>
  <c r="B37" i="33" s="1"/>
  <c r="A37" i="33"/>
  <c r="B36" i="33" a="1"/>
  <c r="B36" i="33" s="1"/>
  <c r="A36" i="33"/>
  <c r="B35" i="33" a="1"/>
  <c r="B35" i="33" s="1"/>
  <c r="A35" i="33"/>
  <c r="B34" i="33" a="1"/>
  <c r="B34" i="33" s="1"/>
  <c r="A34" i="33"/>
  <c r="B33" i="33" a="1"/>
  <c r="B33" i="33" s="1"/>
  <c r="A33" i="33"/>
  <c r="B32" i="33" a="1"/>
  <c r="B32" i="33" s="1"/>
  <c r="A32" i="33"/>
  <c r="B31" i="33" a="1"/>
  <c r="B31" i="33" s="1"/>
  <c r="A31" i="33"/>
  <c r="B30" i="33" a="1"/>
  <c r="B30" i="33" s="1"/>
  <c r="A30" i="33"/>
  <c r="B29" i="33" a="1"/>
  <c r="B29" i="33" s="1"/>
  <c r="A29" i="33"/>
  <c r="B28" i="33" a="1"/>
  <c r="B28" i="33" s="1"/>
  <c r="A28" i="33"/>
  <c r="B27" i="33" a="1"/>
  <c r="B27" i="33" s="1"/>
  <c r="A27" i="33"/>
  <c r="B26" i="33" a="1"/>
  <c r="B26" i="33" s="1"/>
  <c r="A26" i="33"/>
  <c r="A25" i="33"/>
  <c r="B23" i="33" a="1"/>
  <c r="B23" i="33" s="1"/>
  <c r="A23" i="33"/>
  <c r="B22" i="33" a="1"/>
  <c r="B22" i="33" s="1"/>
  <c r="A22" i="33"/>
  <c r="B21" i="33" a="1"/>
  <c r="B21" i="33" s="1"/>
  <c r="A21" i="33"/>
  <c r="B20" i="33" a="1"/>
  <c r="B20" i="33" s="1"/>
  <c r="A20" i="33"/>
  <c r="B19" i="33" a="1"/>
  <c r="B19" i="33" s="1"/>
  <c r="A19" i="33"/>
  <c r="B18" i="33" a="1"/>
  <c r="B18" i="33" s="1"/>
  <c r="A18" i="33"/>
  <c r="B17" i="33" a="1"/>
  <c r="B17" i="33" s="1"/>
  <c r="A17" i="33"/>
  <c r="B16" i="33" a="1"/>
  <c r="B16" i="33" s="1"/>
  <c r="A16" i="33"/>
  <c r="B15" i="33" a="1"/>
  <c r="B15" i="33" s="1"/>
  <c r="A15" i="33"/>
  <c r="B14" i="33" a="1"/>
  <c r="B14" i="33" s="1"/>
  <c r="A14" i="33"/>
  <c r="B13" i="33" a="1"/>
  <c r="B13" i="33" s="1"/>
  <c r="A13" i="33"/>
  <c r="B12" i="33" a="1"/>
  <c r="B12" i="33" s="1"/>
  <c r="A12" i="33"/>
  <c r="B11" i="33" a="1"/>
  <c r="B11" i="33" s="1"/>
  <c r="A11" i="33"/>
  <c r="B10" i="33" a="1"/>
  <c r="B10" i="33" s="1"/>
  <c r="A10" i="33"/>
  <c r="B9" i="33" a="1"/>
  <c r="B9" i="33" s="1"/>
  <c r="B8" i="33" a="1"/>
  <c r="B8" i="33" s="1"/>
  <c r="A8" i="33"/>
  <c r="B7" i="33" a="1"/>
  <c r="B7" i="33" s="1"/>
  <c r="A7" i="33"/>
  <c r="B6" i="33" a="1"/>
  <c r="B6" i="33" s="1"/>
  <c r="A6" i="33"/>
  <c r="A5" i="33"/>
  <c r="A3" i="33"/>
  <c r="A1" i="33" a="1"/>
  <c r="A1" i="33" s="1"/>
  <c r="B60" i="32" a="1"/>
  <c r="B60" i="32" s="1"/>
  <c r="A60" i="32"/>
  <c r="B59" i="32" a="1"/>
  <c r="B59" i="32" s="1"/>
  <c r="A59" i="32"/>
  <c r="B58" i="32" a="1"/>
  <c r="B58" i="32" s="1"/>
  <c r="A58" i="32"/>
  <c r="B57" i="32" a="1"/>
  <c r="B57" i="32" s="1"/>
  <c r="A57" i="32"/>
  <c r="B56" i="32" a="1"/>
  <c r="B56" i="32" s="1"/>
  <c r="A56" i="32"/>
  <c r="B55" i="32" a="1"/>
  <c r="B55" i="32" s="1"/>
  <c r="A55" i="32"/>
  <c r="B54" i="32" a="1"/>
  <c r="B54" i="32" s="1"/>
  <c r="A54" i="32"/>
  <c r="B53" i="32" a="1"/>
  <c r="B53" i="32" s="1"/>
  <c r="A53" i="32"/>
  <c r="B52" i="32" a="1"/>
  <c r="B52" i="32" s="1"/>
  <c r="A52" i="32"/>
  <c r="B51" i="32" a="1"/>
  <c r="B51" i="32" s="1"/>
  <c r="A51" i="32"/>
  <c r="B50" i="32" a="1"/>
  <c r="B50" i="32" s="1"/>
  <c r="A50" i="32"/>
  <c r="A49" i="32"/>
  <c r="A47" i="32"/>
  <c r="A45" i="32" a="1"/>
  <c r="A45" i="32" s="1"/>
  <c r="B42" i="32" a="1"/>
  <c r="B42" i="32" s="1"/>
  <c r="A42" i="32"/>
  <c r="B41" i="32" a="1"/>
  <c r="B41" i="32" s="1"/>
  <c r="A41" i="32"/>
  <c r="B40" i="32" a="1"/>
  <c r="B40" i="32" s="1"/>
  <c r="A40" i="32"/>
  <c r="B39" i="32" a="1"/>
  <c r="B39" i="32" s="1"/>
  <c r="A39" i="32"/>
  <c r="B38" i="32" a="1"/>
  <c r="B38" i="32" s="1"/>
  <c r="A38" i="32"/>
  <c r="B37" i="32" a="1"/>
  <c r="B37" i="32" s="1"/>
  <c r="A37" i="32"/>
  <c r="B36" i="32" a="1"/>
  <c r="B36" i="32" s="1"/>
  <c r="A36" i="32"/>
  <c r="B35" i="32" a="1"/>
  <c r="B35" i="32" s="1"/>
  <c r="A35" i="32"/>
  <c r="B34" i="32" a="1"/>
  <c r="B34" i="32" s="1"/>
  <c r="A34" i="32"/>
  <c r="B33" i="32" a="1"/>
  <c r="B33" i="32" s="1"/>
  <c r="A33" i="32"/>
  <c r="B32" i="32" a="1"/>
  <c r="B32" i="32" s="1"/>
  <c r="A32" i="32"/>
  <c r="B31" i="32" a="1"/>
  <c r="B31" i="32" s="1"/>
  <c r="A31" i="32"/>
  <c r="B30" i="32" a="1"/>
  <c r="B30" i="32" s="1"/>
  <c r="A30" i="32"/>
  <c r="B29" i="32" a="1"/>
  <c r="B29" i="32" s="1"/>
  <c r="A29" i="32"/>
  <c r="B28" i="32" a="1"/>
  <c r="B28" i="32" s="1"/>
  <c r="A28" i="32"/>
  <c r="B27" i="32" a="1"/>
  <c r="B27" i="32" s="1"/>
  <c r="A27" i="32"/>
  <c r="B26" i="32" a="1"/>
  <c r="B26" i="32" s="1"/>
  <c r="A26" i="32"/>
  <c r="A25" i="32"/>
  <c r="B23" i="32" a="1"/>
  <c r="B23" i="32" s="1"/>
  <c r="A23" i="32"/>
  <c r="B22" i="32" a="1"/>
  <c r="B22" i="32" s="1"/>
  <c r="A22" i="32"/>
  <c r="B21" i="32" a="1"/>
  <c r="B21" i="32" s="1"/>
  <c r="A21" i="32"/>
  <c r="B20" i="32" a="1"/>
  <c r="B20" i="32" s="1"/>
  <c r="A20" i="32"/>
  <c r="B19" i="32" a="1"/>
  <c r="B19" i="32" s="1"/>
  <c r="A19" i="32"/>
  <c r="B18" i="32" a="1"/>
  <c r="B18" i="32" s="1"/>
  <c r="A18" i="32"/>
  <c r="B17" i="32" a="1"/>
  <c r="B17" i="32" s="1"/>
  <c r="A17" i="32"/>
  <c r="B16" i="32" a="1"/>
  <c r="B16" i="32" s="1"/>
  <c r="A16" i="32"/>
  <c r="B15" i="32" a="1"/>
  <c r="B15" i="32" s="1"/>
  <c r="A15" i="32"/>
  <c r="B14" i="32" a="1"/>
  <c r="B14" i="32" s="1"/>
  <c r="A14" i="32"/>
  <c r="B13" i="32" a="1"/>
  <c r="B13" i="32" s="1"/>
  <c r="A13" i="32"/>
  <c r="B12" i="32" a="1"/>
  <c r="B12" i="32" s="1"/>
  <c r="A12" i="32"/>
  <c r="B11" i="32" a="1"/>
  <c r="B11" i="32" s="1"/>
  <c r="A11" i="32"/>
  <c r="B10" i="32" a="1"/>
  <c r="B10" i="32" s="1"/>
  <c r="A10" i="32"/>
  <c r="B9" i="32" a="1"/>
  <c r="B9" i="32" s="1"/>
  <c r="B8" i="32" a="1"/>
  <c r="B8" i="32" s="1"/>
  <c r="A8" i="32"/>
  <c r="B7" i="32" a="1"/>
  <c r="B7" i="32" s="1"/>
  <c r="A7" i="32"/>
  <c r="B6" i="32" a="1"/>
  <c r="B6" i="32" s="1"/>
  <c r="A6" i="32"/>
  <c r="A5" i="32"/>
  <c r="A3" i="32"/>
  <c r="A1" i="32" a="1"/>
  <c r="A1" i="32" s="1"/>
  <c r="B60" i="31" a="1"/>
  <c r="B60" i="31" s="1"/>
  <c r="A60" i="31"/>
  <c r="B59" i="31" a="1"/>
  <c r="B59" i="31" s="1"/>
  <c r="A59" i="31"/>
  <c r="B58" i="31" a="1"/>
  <c r="B58" i="31" s="1"/>
  <c r="A58" i="31"/>
  <c r="B57" i="31" a="1"/>
  <c r="B57" i="31" s="1"/>
  <c r="A57" i="31"/>
  <c r="B56" i="31" a="1"/>
  <c r="B56" i="31" s="1"/>
  <c r="A56" i="31"/>
  <c r="B55" i="31" a="1"/>
  <c r="B55" i="31" s="1"/>
  <c r="A55" i="31"/>
  <c r="B54" i="31" a="1"/>
  <c r="B54" i="31" s="1"/>
  <c r="A54" i="31"/>
  <c r="B53" i="31" a="1"/>
  <c r="B53" i="31" s="1"/>
  <c r="A53" i="31"/>
  <c r="B52" i="31" a="1"/>
  <c r="B52" i="31" s="1"/>
  <c r="A52" i="31"/>
  <c r="B51" i="31" a="1"/>
  <c r="B51" i="31" s="1"/>
  <c r="A51" i="31"/>
  <c r="B50" i="31" a="1"/>
  <c r="B50" i="31" s="1"/>
  <c r="A50" i="31"/>
  <c r="A49" i="31"/>
  <c r="A47" i="31"/>
  <c r="A45" i="31" a="1"/>
  <c r="A45" i="31" s="1"/>
  <c r="B42" i="31" a="1"/>
  <c r="B42" i="31" s="1"/>
  <c r="A42" i="31"/>
  <c r="B41" i="31" a="1"/>
  <c r="B41" i="31" s="1"/>
  <c r="A41" i="31"/>
  <c r="B40" i="31" a="1"/>
  <c r="B40" i="31" s="1"/>
  <c r="A40" i="31"/>
  <c r="B39" i="31" a="1"/>
  <c r="B39" i="31" s="1"/>
  <c r="A39" i="31"/>
  <c r="B38" i="31" a="1"/>
  <c r="B38" i="31" s="1"/>
  <c r="A38" i="31"/>
  <c r="B37" i="31" a="1"/>
  <c r="B37" i="31" s="1"/>
  <c r="A37" i="31"/>
  <c r="B36" i="31" a="1"/>
  <c r="B36" i="31" s="1"/>
  <c r="A36" i="31"/>
  <c r="B35" i="31" a="1"/>
  <c r="B35" i="31" s="1"/>
  <c r="A35" i="31"/>
  <c r="B34" i="31" a="1"/>
  <c r="B34" i="31" s="1"/>
  <c r="A34" i="31"/>
  <c r="B33" i="31" a="1"/>
  <c r="B33" i="31" s="1"/>
  <c r="A33" i="31"/>
  <c r="B32" i="31" a="1"/>
  <c r="B32" i="31" s="1"/>
  <c r="A32" i="31"/>
  <c r="B31" i="31" a="1"/>
  <c r="B31" i="31" s="1"/>
  <c r="A31" i="31"/>
  <c r="B30" i="31" a="1"/>
  <c r="B30" i="31" s="1"/>
  <c r="A30" i="31"/>
  <c r="B29" i="31" a="1"/>
  <c r="B29" i="31" s="1"/>
  <c r="A29" i="31"/>
  <c r="B28" i="31" a="1"/>
  <c r="B28" i="31" s="1"/>
  <c r="A28" i="31"/>
  <c r="B27" i="31" a="1"/>
  <c r="B27" i="31" s="1"/>
  <c r="A27" i="31"/>
  <c r="B26" i="31" a="1"/>
  <c r="B26" i="31" s="1"/>
  <c r="A26" i="31"/>
  <c r="A25" i="31"/>
  <c r="B23" i="31" a="1"/>
  <c r="B23" i="31" s="1"/>
  <c r="A23" i="31"/>
  <c r="B22" i="31" a="1"/>
  <c r="B22" i="31" s="1"/>
  <c r="A22" i="31"/>
  <c r="B21" i="31" a="1"/>
  <c r="B21" i="31" s="1"/>
  <c r="A21" i="31"/>
  <c r="B20" i="31" a="1"/>
  <c r="B20" i="31" s="1"/>
  <c r="A20" i="31"/>
  <c r="B19" i="31" a="1"/>
  <c r="B19" i="31" s="1"/>
  <c r="A19" i="31"/>
  <c r="B18" i="31" a="1"/>
  <c r="B18" i="31" s="1"/>
  <c r="A18" i="31"/>
  <c r="B17" i="31" a="1"/>
  <c r="B17" i="31" s="1"/>
  <c r="A17" i="31"/>
  <c r="B16" i="31" a="1"/>
  <c r="B16" i="31" s="1"/>
  <c r="A16" i="31"/>
  <c r="B15" i="31" a="1"/>
  <c r="B15" i="31" s="1"/>
  <c r="A15" i="31"/>
  <c r="B14" i="31" a="1"/>
  <c r="B14" i="31" s="1"/>
  <c r="A14" i="31"/>
  <c r="B13" i="31" a="1"/>
  <c r="B13" i="31" s="1"/>
  <c r="A13" i="31"/>
  <c r="B12" i="31" a="1"/>
  <c r="B12" i="31" s="1"/>
  <c r="A12" i="31"/>
  <c r="B11" i="31" a="1"/>
  <c r="B11" i="31" s="1"/>
  <c r="A11" i="31"/>
  <c r="B10" i="31" a="1"/>
  <c r="B10" i="31" s="1"/>
  <c r="A10" i="31"/>
  <c r="B9" i="31" a="1"/>
  <c r="B9" i="31" s="1"/>
  <c r="B8" i="31" a="1"/>
  <c r="B8" i="31" s="1"/>
  <c r="A8" i="31"/>
  <c r="B7" i="31" a="1"/>
  <c r="B7" i="31" s="1"/>
  <c r="A7" i="31"/>
  <c r="B6" i="31" a="1"/>
  <c r="B6" i="31" s="1"/>
  <c r="A6" i="31"/>
  <c r="A5" i="31"/>
  <c r="A3" i="31"/>
  <c r="A1" i="31" a="1"/>
  <c r="A1" i="31" s="1"/>
  <c r="B60" i="30" a="1"/>
  <c r="B60" i="30" s="1"/>
  <c r="A60" i="30"/>
  <c r="B59" i="30" a="1"/>
  <c r="B59" i="30" s="1"/>
  <c r="A59" i="30"/>
  <c r="B58" i="30" a="1"/>
  <c r="B58" i="30" s="1"/>
  <c r="A58" i="30"/>
  <c r="B57" i="30" a="1"/>
  <c r="B57" i="30" s="1"/>
  <c r="A57" i="30"/>
  <c r="B56" i="30" a="1"/>
  <c r="B56" i="30" s="1"/>
  <c r="A56" i="30"/>
  <c r="B55" i="30" a="1"/>
  <c r="B55" i="30" s="1"/>
  <c r="A55" i="30"/>
  <c r="B54" i="30" a="1"/>
  <c r="B54" i="30" s="1"/>
  <c r="A54" i="30"/>
  <c r="B53" i="30" a="1"/>
  <c r="B53" i="30" s="1"/>
  <c r="A53" i="30"/>
  <c r="B52" i="30" a="1"/>
  <c r="B52" i="30" s="1"/>
  <c r="A52" i="30"/>
  <c r="B51" i="30" a="1"/>
  <c r="B51" i="30" s="1"/>
  <c r="A51" i="30"/>
  <c r="B50" i="30" a="1"/>
  <c r="B50" i="30" s="1"/>
  <c r="A50" i="30"/>
  <c r="A49" i="30"/>
  <c r="A47" i="30"/>
  <c r="A45" i="30" a="1"/>
  <c r="A45" i="30" s="1"/>
  <c r="B42" i="30" a="1"/>
  <c r="B42" i="30" s="1"/>
  <c r="A42" i="30"/>
  <c r="B41" i="30" a="1"/>
  <c r="B41" i="30" s="1"/>
  <c r="A41" i="30"/>
  <c r="B40" i="30" a="1"/>
  <c r="B40" i="30" s="1"/>
  <c r="A40" i="30"/>
  <c r="B39" i="30" a="1"/>
  <c r="B39" i="30" s="1"/>
  <c r="A39" i="30"/>
  <c r="B38" i="30" a="1"/>
  <c r="B38" i="30" s="1"/>
  <c r="A38" i="30"/>
  <c r="B37" i="30" a="1"/>
  <c r="B37" i="30" s="1"/>
  <c r="A37" i="30"/>
  <c r="B36" i="30" a="1"/>
  <c r="B36" i="30" s="1"/>
  <c r="A36" i="30"/>
  <c r="B35" i="30" a="1"/>
  <c r="B35" i="30" s="1"/>
  <c r="A35" i="30"/>
  <c r="B34" i="30" a="1"/>
  <c r="B34" i="30" s="1"/>
  <c r="A34" i="30"/>
  <c r="B33" i="30" a="1"/>
  <c r="B33" i="30" s="1"/>
  <c r="A33" i="30"/>
  <c r="B32" i="30" a="1"/>
  <c r="B32" i="30" s="1"/>
  <c r="A32" i="30"/>
  <c r="B31" i="30" a="1"/>
  <c r="B31" i="30" s="1"/>
  <c r="A31" i="30"/>
  <c r="B30" i="30" a="1"/>
  <c r="B30" i="30" s="1"/>
  <c r="A30" i="30"/>
  <c r="B29" i="30" a="1"/>
  <c r="B29" i="30" s="1"/>
  <c r="A29" i="30"/>
  <c r="B28" i="30" a="1"/>
  <c r="B28" i="30" s="1"/>
  <c r="A28" i="30"/>
  <c r="B27" i="30" a="1"/>
  <c r="B27" i="30" s="1"/>
  <c r="A27" i="30"/>
  <c r="B26" i="30" a="1"/>
  <c r="B26" i="30" s="1"/>
  <c r="A26" i="30"/>
  <c r="A25" i="30"/>
  <c r="B23" i="30" a="1"/>
  <c r="B23" i="30" s="1"/>
  <c r="A23" i="30"/>
  <c r="B22" i="30" a="1"/>
  <c r="B22" i="30" s="1"/>
  <c r="A22" i="30"/>
  <c r="B21" i="30" a="1"/>
  <c r="B21" i="30" s="1"/>
  <c r="A21" i="30"/>
  <c r="B20" i="30" a="1"/>
  <c r="B20" i="30" s="1"/>
  <c r="A20" i="30"/>
  <c r="B19" i="30" a="1"/>
  <c r="B19" i="30" s="1"/>
  <c r="A19" i="30"/>
  <c r="B18" i="30" a="1"/>
  <c r="B18" i="30" s="1"/>
  <c r="A18" i="30"/>
  <c r="B17" i="30" a="1"/>
  <c r="B17" i="30" s="1"/>
  <c r="A17" i="30"/>
  <c r="B16" i="30" a="1"/>
  <c r="B16" i="30" s="1"/>
  <c r="A16" i="30"/>
  <c r="B15" i="30" a="1"/>
  <c r="B15" i="30" s="1"/>
  <c r="A15" i="30"/>
  <c r="B14" i="30" a="1"/>
  <c r="B14" i="30" s="1"/>
  <c r="A14" i="30"/>
  <c r="B13" i="30" a="1"/>
  <c r="B13" i="30" s="1"/>
  <c r="A13" i="30"/>
  <c r="B12" i="30" a="1"/>
  <c r="B12" i="30" s="1"/>
  <c r="A12" i="30"/>
  <c r="B11" i="30" a="1"/>
  <c r="B11" i="30" s="1"/>
  <c r="A11" i="30"/>
  <c r="B10" i="30" a="1"/>
  <c r="B10" i="30" s="1"/>
  <c r="A10" i="30"/>
  <c r="B9" i="30" a="1"/>
  <c r="B9" i="30" s="1"/>
  <c r="B8" i="30" a="1"/>
  <c r="B8" i="30" s="1"/>
  <c r="A8" i="30"/>
  <c r="B7" i="30" a="1"/>
  <c r="B7" i="30" s="1"/>
  <c r="A7" i="30"/>
  <c r="B6" i="30" a="1"/>
  <c r="B6" i="30" s="1"/>
  <c r="A6" i="30"/>
  <c r="A5" i="30"/>
  <c r="A3" i="30"/>
  <c r="A1" i="30" a="1"/>
  <c r="A1" i="30" s="1"/>
  <c r="B60" i="29" a="1"/>
  <c r="B60" i="29" s="1"/>
  <c r="A60" i="29"/>
  <c r="B59" i="29" a="1"/>
  <c r="B59" i="29" s="1"/>
  <c r="A59" i="29"/>
  <c r="B58" i="29" a="1"/>
  <c r="B58" i="29" s="1"/>
  <c r="A58" i="29"/>
  <c r="B57" i="29" a="1"/>
  <c r="B57" i="29" s="1"/>
  <c r="A57" i="29"/>
  <c r="B56" i="29" a="1"/>
  <c r="B56" i="29" s="1"/>
  <c r="A56" i="29"/>
  <c r="B55" i="29" a="1"/>
  <c r="B55" i="29" s="1"/>
  <c r="A55" i="29"/>
  <c r="B54" i="29" a="1"/>
  <c r="B54" i="29" s="1"/>
  <c r="A54" i="29"/>
  <c r="B53" i="29" a="1"/>
  <c r="B53" i="29" s="1"/>
  <c r="A53" i="29"/>
  <c r="B52" i="29" a="1"/>
  <c r="B52" i="29" s="1"/>
  <c r="A52" i="29"/>
  <c r="B51" i="29" a="1"/>
  <c r="B51" i="29" s="1"/>
  <c r="A51" i="29"/>
  <c r="B50" i="29" a="1"/>
  <c r="B50" i="29" s="1"/>
  <c r="A50" i="29"/>
  <c r="A49" i="29"/>
  <c r="A47" i="29"/>
  <c r="A45" i="29" a="1"/>
  <c r="A45" i="29" s="1"/>
  <c r="B42" i="29" a="1"/>
  <c r="B42" i="29" s="1"/>
  <c r="A42" i="29"/>
  <c r="B41" i="29" a="1"/>
  <c r="B41" i="29" s="1"/>
  <c r="A41" i="29"/>
  <c r="B40" i="29" a="1"/>
  <c r="B40" i="29" s="1"/>
  <c r="A40" i="29"/>
  <c r="B39" i="29" a="1"/>
  <c r="B39" i="29" s="1"/>
  <c r="A39" i="29"/>
  <c r="B38" i="29" a="1"/>
  <c r="B38" i="29" s="1"/>
  <c r="A38" i="29"/>
  <c r="B37" i="29" a="1"/>
  <c r="B37" i="29" s="1"/>
  <c r="A37" i="29"/>
  <c r="B36" i="29" a="1"/>
  <c r="B36" i="29" s="1"/>
  <c r="A36" i="29"/>
  <c r="B35" i="29" a="1"/>
  <c r="B35" i="29" s="1"/>
  <c r="A35" i="29"/>
  <c r="B34" i="29" a="1"/>
  <c r="B34" i="29" s="1"/>
  <c r="A34" i="29"/>
  <c r="B33" i="29" a="1"/>
  <c r="B33" i="29" s="1"/>
  <c r="A33" i="29"/>
  <c r="B32" i="29" a="1"/>
  <c r="B32" i="29" s="1"/>
  <c r="A32" i="29"/>
  <c r="B31" i="29" a="1"/>
  <c r="B31" i="29" s="1"/>
  <c r="A31" i="29"/>
  <c r="B30" i="29" a="1"/>
  <c r="B30" i="29" s="1"/>
  <c r="A30" i="29"/>
  <c r="B29" i="29" a="1"/>
  <c r="B29" i="29" s="1"/>
  <c r="A29" i="29"/>
  <c r="B28" i="29" a="1"/>
  <c r="B28" i="29" s="1"/>
  <c r="A28" i="29"/>
  <c r="B27" i="29" a="1"/>
  <c r="B27" i="29" s="1"/>
  <c r="A27" i="29"/>
  <c r="B26" i="29" a="1"/>
  <c r="B26" i="29" s="1"/>
  <c r="A26" i="29"/>
  <c r="A25" i="29"/>
  <c r="B23" i="29" a="1"/>
  <c r="B23" i="29" s="1"/>
  <c r="A23" i="29"/>
  <c r="B22" i="29" a="1"/>
  <c r="B22" i="29" s="1"/>
  <c r="A22" i="29"/>
  <c r="B21" i="29" a="1"/>
  <c r="B21" i="29" s="1"/>
  <c r="A21" i="29"/>
  <c r="B20" i="29" a="1"/>
  <c r="B20" i="29" s="1"/>
  <c r="A20" i="29"/>
  <c r="B19" i="29" a="1"/>
  <c r="B19" i="29" s="1"/>
  <c r="A19" i="29"/>
  <c r="B18" i="29" a="1"/>
  <c r="B18" i="29" s="1"/>
  <c r="A18" i="29"/>
  <c r="B17" i="29" a="1"/>
  <c r="B17" i="29" s="1"/>
  <c r="A17" i="29"/>
  <c r="B16" i="29" a="1"/>
  <c r="B16" i="29" s="1"/>
  <c r="A16" i="29"/>
  <c r="B15" i="29" a="1"/>
  <c r="B15" i="29" s="1"/>
  <c r="A15" i="29"/>
  <c r="B14" i="29" a="1"/>
  <c r="B14" i="29" s="1"/>
  <c r="A14" i="29"/>
  <c r="B13" i="29" a="1"/>
  <c r="B13" i="29" s="1"/>
  <c r="A13" i="29"/>
  <c r="B12" i="29" a="1"/>
  <c r="B12" i="29" s="1"/>
  <c r="A12" i="29"/>
  <c r="B11" i="29" a="1"/>
  <c r="B11" i="29" s="1"/>
  <c r="A11" i="29"/>
  <c r="B10" i="29" a="1"/>
  <c r="B10" i="29" s="1"/>
  <c r="A10" i="29"/>
  <c r="B9" i="29" a="1"/>
  <c r="B9" i="29" s="1"/>
  <c r="B8" i="29" a="1"/>
  <c r="B8" i="29" s="1"/>
  <c r="A8" i="29"/>
  <c r="B7" i="29" a="1"/>
  <c r="B7" i="29" s="1"/>
  <c r="A7" i="29"/>
  <c r="B6" i="29" a="1"/>
  <c r="B6" i="29" s="1"/>
  <c r="A6" i="29"/>
  <c r="A5" i="29"/>
  <c r="A3" i="29"/>
  <c r="A1" i="29" a="1"/>
  <c r="A1" i="29" s="1"/>
  <c r="B60" i="28" a="1"/>
  <c r="B60" i="28" s="1"/>
  <c r="A60" i="28"/>
  <c r="B59" i="28" a="1"/>
  <c r="B59" i="28" s="1"/>
  <c r="A59" i="28"/>
  <c r="B58" i="28" a="1"/>
  <c r="B58" i="28" s="1"/>
  <c r="A58" i="28"/>
  <c r="B57" i="28" a="1"/>
  <c r="B57" i="28" s="1"/>
  <c r="A57" i="28"/>
  <c r="B56" i="28" a="1"/>
  <c r="B56" i="28" s="1"/>
  <c r="A56" i="28"/>
  <c r="B55" i="28" a="1"/>
  <c r="B55" i="28" s="1"/>
  <c r="A55" i="28"/>
  <c r="B54" i="28" a="1"/>
  <c r="B54" i="28" s="1"/>
  <c r="A54" i="28"/>
  <c r="B53" i="28" a="1"/>
  <c r="B53" i="28" s="1"/>
  <c r="A53" i="28"/>
  <c r="B52" i="28" a="1"/>
  <c r="B52" i="28" s="1"/>
  <c r="A52" i="28"/>
  <c r="B51" i="28" a="1"/>
  <c r="B51" i="28" s="1"/>
  <c r="A51" i="28"/>
  <c r="B50" i="28" a="1"/>
  <c r="B50" i="28" s="1"/>
  <c r="A50" i="28"/>
  <c r="A49" i="28"/>
  <c r="A47" i="28"/>
  <c r="A45" i="28" a="1"/>
  <c r="A45" i="28" s="1"/>
  <c r="B42" i="28" a="1"/>
  <c r="B42" i="28" s="1"/>
  <c r="A42" i="28"/>
  <c r="B41" i="28" a="1"/>
  <c r="B41" i="28" s="1"/>
  <c r="A41" i="28"/>
  <c r="B40" i="28" a="1"/>
  <c r="B40" i="28" s="1"/>
  <c r="A40" i="28"/>
  <c r="B39" i="28" a="1"/>
  <c r="B39" i="28" s="1"/>
  <c r="A39" i="28"/>
  <c r="B38" i="28" a="1"/>
  <c r="B38" i="28" s="1"/>
  <c r="A38" i="28"/>
  <c r="B37" i="28" a="1"/>
  <c r="B37" i="28" s="1"/>
  <c r="A37" i="28"/>
  <c r="B36" i="28" a="1"/>
  <c r="B36" i="28" s="1"/>
  <c r="A36" i="28"/>
  <c r="B35" i="28" a="1"/>
  <c r="B35" i="28" s="1"/>
  <c r="A35" i="28"/>
  <c r="B34" i="28" a="1"/>
  <c r="B34" i="28" s="1"/>
  <c r="A34" i="28"/>
  <c r="B33" i="28" a="1"/>
  <c r="B33" i="28" s="1"/>
  <c r="A33" i="28"/>
  <c r="B32" i="28" a="1"/>
  <c r="B32" i="28" s="1"/>
  <c r="A32" i="28"/>
  <c r="B31" i="28" a="1"/>
  <c r="B31" i="28" s="1"/>
  <c r="A31" i="28"/>
  <c r="B30" i="28" a="1"/>
  <c r="B30" i="28" s="1"/>
  <c r="A30" i="28"/>
  <c r="B29" i="28" a="1"/>
  <c r="B29" i="28" s="1"/>
  <c r="A29" i="28"/>
  <c r="B28" i="28" a="1"/>
  <c r="B28" i="28" s="1"/>
  <c r="A28" i="28"/>
  <c r="B27" i="28" a="1"/>
  <c r="B27" i="28" s="1"/>
  <c r="A27" i="28"/>
  <c r="B26" i="28" a="1"/>
  <c r="B26" i="28" s="1"/>
  <c r="A26" i="28"/>
  <c r="A25" i="28"/>
  <c r="B23" i="28" a="1"/>
  <c r="B23" i="28" s="1"/>
  <c r="A23" i="28"/>
  <c r="B22" i="28" a="1"/>
  <c r="B22" i="28" s="1"/>
  <c r="A22" i="28"/>
  <c r="B21" i="28" a="1"/>
  <c r="B21" i="28" s="1"/>
  <c r="A21" i="28"/>
  <c r="B20" i="28" a="1"/>
  <c r="B20" i="28" s="1"/>
  <c r="A20" i="28"/>
  <c r="B19" i="28" a="1"/>
  <c r="B19" i="28" s="1"/>
  <c r="A19" i="28"/>
  <c r="B18" i="28" a="1"/>
  <c r="B18" i="28" s="1"/>
  <c r="A18" i="28"/>
  <c r="B17" i="28" a="1"/>
  <c r="B17" i="28" s="1"/>
  <c r="A17" i="28"/>
  <c r="B16" i="28" a="1"/>
  <c r="B16" i="28" s="1"/>
  <c r="A16" i="28"/>
  <c r="B15" i="28" a="1"/>
  <c r="B15" i="28" s="1"/>
  <c r="A15" i="28"/>
  <c r="B14" i="28" a="1"/>
  <c r="B14" i="28" s="1"/>
  <c r="A14" i="28"/>
  <c r="B13" i="28" a="1"/>
  <c r="B13" i="28" s="1"/>
  <c r="A13" i="28"/>
  <c r="B12" i="28" a="1"/>
  <c r="B12" i="28" s="1"/>
  <c r="A12" i="28"/>
  <c r="B11" i="28" a="1"/>
  <c r="B11" i="28" s="1"/>
  <c r="A11" i="28"/>
  <c r="B10" i="28" a="1"/>
  <c r="B10" i="28" s="1"/>
  <c r="A10" i="28"/>
  <c r="B9" i="28" a="1"/>
  <c r="B9" i="28" s="1"/>
  <c r="B8" i="28" a="1"/>
  <c r="B8" i="28" s="1"/>
  <c r="A8" i="28"/>
  <c r="B7" i="28" a="1"/>
  <c r="B7" i="28" s="1"/>
  <c r="A7" i="28"/>
  <c r="B6" i="28" a="1"/>
  <c r="B6" i="28" s="1"/>
  <c r="A6" i="28"/>
  <c r="A5" i="28"/>
  <c r="A3" i="28"/>
  <c r="A1" i="28" a="1"/>
  <c r="A1" i="28" s="1"/>
  <c r="B60" i="27" a="1"/>
  <c r="B60" i="27" s="1"/>
  <c r="A60" i="27"/>
  <c r="B59" i="27" a="1"/>
  <c r="B59" i="27" s="1"/>
  <c r="A59" i="27"/>
  <c r="B58" i="27" a="1"/>
  <c r="B58" i="27" s="1"/>
  <c r="A58" i="27"/>
  <c r="B57" i="27" a="1"/>
  <c r="B57" i="27" s="1"/>
  <c r="A57" i="27"/>
  <c r="B56" i="27" a="1"/>
  <c r="B56" i="27" s="1"/>
  <c r="A56" i="27"/>
  <c r="B55" i="27" a="1"/>
  <c r="B55" i="27" s="1"/>
  <c r="A55" i="27"/>
  <c r="B54" i="27" a="1"/>
  <c r="B54" i="27" s="1"/>
  <c r="A54" i="27"/>
  <c r="B53" i="27" a="1"/>
  <c r="B53" i="27" s="1"/>
  <c r="A53" i="27"/>
  <c r="B52" i="27" a="1"/>
  <c r="B52" i="27" s="1"/>
  <c r="A52" i="27"/>
  <c r="B51" i="27" a="1"/>
  <c r="B51" i="27" s="1"/>
  <c r="A51" i="27"/>
  <c r="B50" i="27" a="1"/>
  <c r="B50" i="27" s="1"/>
  <c r="A50" i="27"/>
  <c r="A49" i="27"/>
  <c r="A47" i="27"/>
  <c r="A45" i="27" a="1"/>
  <c r="A45" i="27" s="1"/>
  <c r="B42" i="27" a="1"/>
  <c r="B42" i="27" s="1"/>
  <c r="A42" i="27"/>
  <c r="B41" i="27" a="1"/>
  <c r="B41" i="27" s="1"/>
  <c r="A41" i="27"/>
  <c r="B40" i="27" a="1"/>
  <c r="B40" i="27" s="1"/>
  <c r="A40" i="27"/>
  <c r="B39" i="27" a="1"/>
  <c r="B39" i="27" s="1"/>
  <c r="A39" i="27"/>
  <c r="B38" i="27" a="1"/>
  <c r="B38" i="27" s="1"/>
  <c r="A38" i="27"/>
  <c r="B37" i="27" a="1"/>
  <c r="B37" i="27" s="1"/>
  <c r="A37" i="27"/>
  <c r="B36" i="27" a="1"/>
  <c r="B36" i="27" s="1"/>
  <c r="A36" i="27"/>
  <c r="B35" i="27" a="1"/>
  <c r="B35" i="27" s="1"/>
  <c r="A35" i="27"/>
  <c r="B34" i="27" a="1"/>
  <c r="B34" i="27" s="1"/>
  <c r="A34" i="27"/>
  <c r="B33" i="27" a="1"/>
  <c r="B33" i="27" s="1"/>
  <c r="A33" i="27"/>
  <c r="B32" i="27" a="1"/>
  <c r="B32" i="27" s="1"/>
  <c r="A32" i="27"/>
  <c r="B31" i="27" a="1"/>
  <c r="B31" i="27" s="1"/>
  <c r="A31" i="27"/>
  <c r="B30" i="27" a="1"/>
  <c r="B30" i="27" s="1"/>
  <c r="A30" i="27"/>
  <c r="B29" i="27" a="1"/>
  <c r="B29" i="27" s="1"/>
  <c r="A29" i="27"/>
  <c r="B28" i="27" a="1"/>
  <c r="B28" i="27" s="1"/>
  <c r="A28" i="27"/>
  <c r="B27" i="27" a="1"/>
  <c r="B27" i="27" s="1"/>
  <c r="A27" i="27"/>
  <c r="B26" i="27" a="1"/>
  <c r="B26" i="27" s="1"/>
  <c r="A26" i="27"/>
  <c r="A25" i="27"/>
  <c r="B23" i="27" a="1"/>
  <c r="B23" i="27" s="1"/>
  <c r="A23" i="27"/>
  <c r="B22" i="27" a="1"/>
  <c r="B22" i="27" s="1"/>
  <c r="A22" i="27"/>
  <c r="B21" i="27" a="1"/>
  <c r="B21" i="27" s="1"/>
  <c r="A21" i="27"/>
  <c r="B20" i="27" a="1"/>
  <c r="B20" i="27" s="1"/>
  <c r="A20" i="27"/>
  <c r="B19" i="27" a="1"/>
  <c r="B19" i="27" s="1"/>
  <c r="A19" i="27"/>
  <c r="B18" i="27" a="1"/>
  <c r="B18" i="27" s="1"/>
  <c r="A18" i="27"/>
  <c r="B17" i="27" a="1"/>
  <c r="B17" i="27" s="1"/>
  <c r="A17" i="27"/>
  <c r="B16" i="27" a="1"/>
  <c r="B16" i="27" s="1"/>
  <c r="A16" i="27"/>
  <c r="B15" i="27" a="1"/>
  <c r="B15" i="27" s="1"/>
  <c r="A15" i="27"/>
  <c r="B14" i="27" a="1"/>
  <c r="B14" i="27" s="1"/>
  <c r="A14" i="27"/>
  <c r="B13" i="27" a="1"/>
  <c r="B13" i="27" s="1"/>
  <c r="A13" i="27"/>
  <c r="B12" i="27" a="1"/>
  <c r="B12" i="27" s="1"/>
  <c r="A12" i="27"/>
  <c r="B11" i="27" a="1"/>
  <c r="B11" i="27" s="1"/>
  <c r="A11" i="27"/>
  <c r="B10" i="27" a="1"/>
  <c r="B10" i="27" s="1"/>
  <c r="A10" i="27"/>
  <c r="B9" i="27" a="1"/>
  <c r="B9" i="27" s="1"/>
  <c r="B8" i="27" a="1"/>
  <c r="B8" i="27" s="1"/>
  <c r="A8" i="27"/>
  <c r="B7" i="27" a="1"/>
  <c r="B7" i="27" s="1"/>
  <c r="A7" i="27"/>
  <c r="B6" i="27" a="1"/>
  <c r="B6" i="27" s="1"/>
  <c r="A6" i="27"/>
  <c r="A5" i="27"/>
  <c r="A3" i="27"/>
  <c r="A1" i="27" a="1"/>
  <c r="A1" i="27" s="1"/>
  <c r="B60" i="26" a="1"/>
  <c r="B60" i="26" s="1"/>
  <c r="A60" i="26"/>
  <c r="B59" i="26" a="1"/>
  <c r="B59" i="26" s="1"/>
  <c r="A59" i="26"/>
  <c r="B58" i="26" a="1"/>
  <c r="B58" i="26" s="1"/>
  <c r="A58" i="26"/>
  <c r="B57" i="26" a="1"/>
  <c r="B57" i="26" s="1"/>
  <c r="A57" i="26"/>
  <c r="B56" i="26" a="1"/>
  <c r="B56" i="26" s="1"/>
  <c r="A56" i="26"/>
  <c r="B55" i="26" a="1"/>
  <c r="B55" i="26" s="1"/>
  <c r="A55" i="26"/>
  <c r="B54" i="26" a="1"/>
  <c r="B54" i="26" s="1"/>
  <c r="A54" i="26"/>
  <c r="B53" i="26" a="1"/>
  <c r="B53" i="26" s="1"/>
  <c r="A53" i="26"/>
  <c r="B52" i="26" a="1"/>
  <c r="B52" i="26" s="1"/>
  <c r="A52" i="26"/>
  <c r="B51" i="26" a="1"/>
  <c r="B51" i="26" s="1"/>
  <c r="A51" i="26"/>
  <c r="B50" i="26" a="1"/>
  <c r="B50" i="26" s="1"/>
  <c r="A50" i="26"/>
  <c r="A49" i="26"/>
  <c r="A47" i="26"/>
  <c r="A45" i="26" a="1"/>
  <c r="A45" i="26" s="1"/>
  <c r="B42" i="26" a="1"/>
  <c r="B42" i="26" s="1"/>
  <c r="A42" i="26"/>
  <c r="B41" i="26" a="1"/>
  <c r="B41" i="26" s="1"/>
  <c r="A41" i="26"/>
  <c r="B40" i="26" a="1"/>
  <c r="B40" i="26" s="1"/>
  <c r="A40" i="26"/>
  <c r="B39" i="26" a="1"/>
  <c r="B39" i="26" s="1"/>
  <c r="A39" i="26"/>
  <c r="B38" i="26" a="1"/>
  <c r="B38" i="26" s="1"/>
  <c r="A38" i="26"/>
  <c r="B37" i="26" a="1"/>
  <c r="B37" i="26" s="1"/>
  <c r="A37" i="26"/>
  <c r="B36" i="26" a="1"/>
  <c r="B36" i="26" s="1"/>
  <c r="A36" i="26"/>
  <c r="B35" i="26" a="1"/>
  <c r="B35" i="26" s="1"/>
  <c r="A35" i="26"/>
  <c r="B34" i="26" a="1"/>
  <c r="B34" i="26" s="1"/>
  <c r="A34" i="26"/>
  <c r="B33" i="26" a="1"/>
  <c r="B33" i="26" s="1"/>
  <c r="A33" i="26"/>
  <c r="B32" i="26" a="1"/>
  <c r="B32" i="26" s="1"/>
  <c r="A32" i="26"/>
  <c r="B31" i="26" a="1"/>
  <c r="B31" i="26" s="1"/>
  <c r="A31" i="26"/>
  <c r="B30" i="26" a="1"/>
  <c r="B30" i="26" s="1"/>
  <c r="A30" i="26"/>
  <c r="B29" i="26" a="1"/>
  <c r="B29" i="26" s="1"/>
  <c r="A29" i="26"/>
  <c r="B28" i="26" a="1"/>
  <c r="B28" i="26" s="1"/>
  <c r="A28" i="26"/>
  <c r="B27" i="26" a="1"/>
  <c r="B27" i="26" s="1"/>
  <c r="A27" i="26"/>
  <c r="B26" i="26" a="1"/>
  <c r="B26" i="26" s="1"/>
  <c r="A26" i="26"/>
  <c r="A25" i="26"/>
  <c r="B23" i="26" a="1"/>
  <c r="B23" i="26" s="1"/>
  <c r="A23" i="26"/>
  <c r="B22" i="26" a="1"/>
  <c r="B22" i="26" s="1"/>
  <c r="A22" i="26"/>
  <c r="B21" i="26" a="1"/>
  <c r="B21" i="26" s="1"/>
  <c r="A21" i="26"/>
  <c r="B20" i="26" a="1"/>
  <c r="B20" i="26" s="1"/>
  <c r="A20" i="26"/>
  <c r="B19" i="26" a="1"/>
  <c r="B19" i="26" s="1"/>
  <c r="A19" i="26"/>
  <c r="B18" i="26" a="1"/>
  <c r="B18" i="26" s="1"/>
  <c r="A18" i="26"/>
  <c r="B17" i="26" a="1"/>
  <c r="B17" i="26" s="1"/>
  <c r="A17" i="26"/>
  <c r="B16" i="26" a="1"/>
  <c r="B16" i="26" s="1"/>
  <c r="A16" i="26"/>
  <c r="B15" i="26" a="1"/>
  <c r="B15" i="26" s="1"/>
  <c r="A15" i="26"/>
  <c r="B14" i="26" a="1"/>
  <c r="B14" i="26" s="1"/>
  <c r="A14" i="26"/>
  <c r="B13" i="26" a="1"/>
  <c r="B13" i="26" s="1"/>
  <c r="A13" i="26"/>
  <c r="B12" i="26" a="1"/>
  <c r="B12" i="26" s="1"/>
  <c r="A12" i="26"/>
  <c r="B11" i="26" a="1"/>
  <c r="B11" i="26" s="1"/>
  <c r="A11" i="26"/>
  <c r="B10" i="26" a="1"/>
  <c r="B10" i="26" s="1"/>
  <c r="A10" i="26"/>
  <c r="B9" i="26" a="1"/>
  <c r="B9" i="26" s="1"/>
  <c r="B8" i="26" a="1"/>
  <c r="B8" i="26" s="1"/>
  <c r="A8" i="26"/>
  <c r="B7" i="26" a="1"/>
  <c r="B7" i="26" s="1"/>
  <c r="A7" i="26"/>
  <c r="B6" i="26" a="1"/>
  <c r="B6" i="26" s="1"/>
  <c r="A6" i="26"/>
  <c r="A5" i="26"/>
  <c r="A3" i="26"/>
  <c r="A1" i="26" a="1"/>
  <c r="A1" i="26" s="1"/>
  <c r="B60" i="25" a="1"/>
  <c r="B60" i="25" s="1"/>
  <c r="A60" i="25"/>
  <c r="B59" i="25" a="1"/>
  <c r="B59" i="25" s="1"/>
  <c r="A59" i="25"/>
  <c r="B58" i="25" a="1"/>
  <c r="B58" i="25" s="1"/>
  <c r="A58" i="25"/>
  <c r="B57" i="25" a="1"/>
  <c r="B57" i="25" s="1"/>
  <c r="A57" i="25"/>
  <c r="B56" i="25" a="1"/>
  <c r="B56" i="25" s="1"/>
  <c r="A56" i="25"/>
  <c r="B55" i="25" a="1"/>
  <c r="B55" i="25" s="1"/>
  <c r="A55" i="25"/>
  <c r="B54" i="25" a="1"/>
  <c r="B54" i="25" s="1"/>
  <c r="A54" i="25"/>
  <c r="B53" i="25" a="1"/>
  <c r="B53" i="25" s="1"/>
  <c r="A53" i="25"/>
  <c r="B52" i="25" a="1"/>
  <c r="B52" i="25" s="1"/>
  <c r="A52" i="25"/>
  <c r="B51" i="25" a="1"/>
  <c r="B51" i="25" s="1"/>
  <c r="A51" i="25"/>
  <c r="B50" i="25" a="1"/>
  <c r="B50" i="25" s="1"/>
  <c r="A50" i="25"/>
  <c r="A49" i="25"/>
  <c r="A47" i="25"/>
  <c r="A45" i="25" a="1"/>
  <c r="A45" i="25" s="1"/>
  <c r="B42" i="25" a="1"/>
  <c r="B42" i="25" s="1"/>
  <c r="A42" i="25"/>
  <c r="B41" i="25" a="1"/>
  <c r="B41" i="25" s="1"/>
  <c r="A41" i="25"/>
  <c r="B40" i="25" a="1"/>
  <c r="B40" i="25" s="1"/>
  <c r="A40" i="25"/>
  <c r="B39" i="25" a="1"/>
  <c r="B39" i="25" s="1"/>
  <c r="A39" i="25"/>
  <c r="B38" i="25" a="1"/>
  <c r="B38" i="25" s="1"/>
  <c r="A38" i="25"/>
  <c r="B37" i="25" a="1"/>
  <c r="B37" i="25" s="1"/>
  <c r="A37" i="25"/>
  <c r="B36" i="25" a="1"/>
  <c r="B36" i="25" s="1"/>
  <c r="A36" i="25"/>
  <c r="B35" i="25" a="1"/>
  <c r="B35" i="25" s="1"/>
  <c r="A35" i="25"/>
  <c r="B34" i="25" a="1"/>
  <c r="B34" i="25" s="1"/>
  <c r="A34" i="25"/>
  <c r="B33" i="25" a="1"/>
  <c r="B33" i="25" s="1"/>
  <c r="A33" i="25"/>
  <c r="B32" i="25" a="1"/>
  <c r="B32" i="25" s="1"/>
  <c r="A32" i="25"/>
  <c r="B31" i="25" a="1"/>
  <c r="B31" i="25" s="1"/>
  <c r="A31" i="25"/>
  <c r="B30" i="25" a="1"/>
  <c r="B30" i="25" s="1"/>
  <c r="A30" i="25"/>
  <c r="B29" i="25" a="1"/>
  <c r="B29" i="25" s="1"/>
  <c r="A29" i="25"/>
  <c r="B28" i="25" a="1"/>
  <c r="B28" i="25" s="1"/>
  <c r="A28" i="25"/>
  <c r="B27" i="25" a="1"/>
  <c r="B27" i="25" s="1"/>
  <c r="A27" i="25"/>
  <c r="B26" i="25" a="1"/>
  <c r="B26" i="25" s="1"/>
  <c r="A26" i="25"/>
  <c r="A25" i="25"/>
  <c r="B23" i="25" a="1"/>
  <c r="B23" i="25" s="1"/>
  <c r="A23" i="25"/>
  <c r="B22" i="25" a="1"/>
  <c r="B22" i="25" s="1"/>
  <c r="A22" i="25"/>
  <c r="B21" i="25" a="1"/>
  <c r="B21" i="25" s="1"/>
  <c r="A21" i="25"/>
  <c r="B20" i="25" a="1"/>
  <c r="B20" i="25" s="1"/>
  <c r="A20" i="25"/>
  <c r="B19" i="25" a="1"/>
  <c r="B19" i="25" s="1"/>
  <c r="A19" i="25"/>
  <c r="B18" i="25" a="1"/>
  <c r="B18" i="25" s="1"/>
  <c r="A18" i="25"/>
  <c r="B17" i="25" a="1"/>
  <c r="B17" i="25" s="1"/>
  <c r="A17" i="25"/>
  <c r="B16" i="25" a="1"/>
  <c r="B16" i="25" s="1"/>
  <c r="A16" i="25"/>
  <c r="B15" i="25" a="1"/>
  <c r="B15" i="25" s="1"/>
  <c r="A15" i="25"/>
  <c r="B14" i="25" a="1"/>
  <c r="B14" i="25" s="1"/>
  <c r="A14" i="25"/>
  <c r="B13" i="25" a="1"/>
  <c r="B13" i="25" s="1"/>
  <c r="A13" i="25"/>
  <c r="B12" i="25" a="1"/>
  <c r="B12" i="25" s="1"/>
  <c r="A12" i="25"/>
  <c r="B11" i="25" a="1"/>
  <c r="B11" i="25" s="1"/>
  <c r="A11" i="25"/>
  <c r="B10" i="25" a="1"/>
  <c r="B10" i="25" s="1"/>
  <c r="A10" i="25"/>
  <c r="B9" i="25" a="1"/>
  <c r="B9" i="25" s="1"/>
  <c r="B8" i="25" a="1"/>
  <c r="B8" i="25" s="1"/>
  <c r="A8" i="25"/>
  <c r="B7" i="25" a="1"/>
  <c r="B7" i="25" s="1"/>
  <c r="A7" i="25"/>
  <c r="B6" i="25" a="1"/>
  <c r="B6" i="25" s="1"/>
  <c r="A6" i="25"/>
  <c r="A5" i="25"/>
  <c r="A3" i="25"/>
  <c r="A1" i="25" a="1"/>
  <c r="A1" i="25" s="1"/>
  <c r="B60" i="24" a="1"/>
  <c r="B60" i="24" s="1"/>
  <c r="A60" i="24"/>
  <c r="B59" i="24" a="1"/>
  <c r="B59" i="24" s="1"/>
  <c r="A59" i="24"/>
  <c r="B58" i="24" a="1"/>
  <c r="B58" i="24" s="1"/>
  <c r="A58" i="24"/>
  <c r="B57" i="24" a="1"/>
  <c r="B57" i="24" s="1"/>
  <c r="A57" i="24"/>
  <c r="B56" i="24" a="1"/>
  <c r="B56" i="24" s="1"/>
  <c r="A56" i="24"/>
  <c r="B55" i="24" a="1"/>
  <c r="B55" i="24" s="1"/>
  <c r="A55" i="24"/>
  <c r="B54" i="24" a="1"/>
  <c r="B54" i="24" s="1"/>
  <c r="A54" i="24"/>
  <c r="B53" i="24" a="1"/>
  <c r="B53" i="24" s="1"/>
  <c r="A53" i="24"/>
  <c r="B52" i="24" a="1"/>
  <c r="B52" i="24" s="1"/>
  <c r="A52" i="24"/>
  <c r="B51" i="24" a="1"/>
  <c r="B51" i="24" s="1"/>
  <c r="A51" i="24"/>
  <c r="B50" i="24" a="1"/>
  <c r="B50" i="24" s="1"/>
  <c r="A50" i="24"/>
  <c r="A49" i="24"/>
  <c r="A47" i="24"/>
  <c r="A45" i="24" a="1"/>
  <c r="A45" i="24" s="1"/>
  <c r="B42" i="24" a="1"/>
  <c r="B42" i="24" s="1"/>
  <c r="A42" i="24"/>
  <c r="B41" i="24" a="1"/>
  <c r="B41" i="24" s="1"/>
  <c r="A41" i="24"/>
  <c r="B40" i="24" a="1"/>
  <c r="B40" i="24" s="1"/>
  <c r="A40" i="24"/>
  <c r="B39" i="24" a="1"/>
  <c r="B39" i="24" s="1"/>
  <c r="A39" i="24"/>
  <c r="B38" i="24" a="1"/>
  <c r="B38" i="24" s="1"/>
  <c r="A38" i="24"/>
  <c r="B37" i="24" a="1"/>
  <c r="B37" i="24" s="1"/>
  <c r="A37" i="24"/>
  <c r="B36" i="24" a="1"/>
  <c r="B36" i="24" s="1"/>
  <c r="A36" i="24"/>
  <c r="B35" i="24" a="1"/>
  <c r="B35" i="24" s="1"/>
  <c r="A35" i="24"/>
  <c r="B34" i="24" a="1"/>
  <c r="B34" i="24" s="1"/>
  <c r="A34" i="24"/>
  <c r="B33" i="24" a="1"/>
  <c r="B33" i="24" s="1"/>
  <c r="A33" i="24"/>
  <c r="B32" i="24" a="1"/>
  <c r="B32" i="24" s="1"/>
  <c r="A32" i="24"/>
  <c r="B31" i="24" a="1"/>
  <c r="B31" i="24" s="1"/>
  <c r="A31" i="24"/>
  <c r="B30" i="24" a="1"/>
  <c r="B30" i="24" s="1"/>
  <c r="A30" i="24"/>
  <c r="B29" i="24" a="1"/>
  <c r="B29" i="24" s="1"/>
  <c r="A29" i="24"/>
  <c r="B28" i="24" a="1"/>
  <c r="B28" i="24" s="1"/>
  <c r="A28" i="24"/>
  <c r="B27" i="24" a="1"/>
  <c r="B27" i="24" s="1"/>
  <c r="A27" i="24"/>
  <c r="B26" i="24" a="1"/>
  <c r="B26" i="24" s="1"/>
  <c r="A26" i="24"/>
  <c r="A25" i="24"/>
  <c r="B23" i="24" a="1"/>
  <c r="B23" i="24" s="1"/>
  <c r="A23" i="24"/>
  <c r="B22" i="24" a="1"/>
  <c r="B22" i="24" s="1"/>
  <c r="A22" i="24"/>
  <c r="B21" i="24" a="1"/>
  <c r="B21" i="24" s="1"/>
  <c r="A21" i="24"/>
  <c r="B20" i="24" a="1"/>
  <c r="B20" i="24" s="1"/>
  <c r="A20" i="24"/>
  <c r="B19" i="24" a="1"/>
  <c r="B19" i="24" s="1"/>
  <c r="A19" i="24"/>
  <c r="B18" i="24" a="1"/>
  <c r="B18" i="24" s="1"/>
  <c r="A18" i="24"/>
  <c r="B17" i="24" a="1"/>
  <c r="B17" i="24" s="1"/>
  <c r="A17" i="24"/>
  <c r="B16" i="24" a="1"/>
  <c r="B16" i="24" s="1"/>
  <c r="A16" i="24"/>
  <c r="B15" i="24" a="1"/>
  <c r="B15" i="24" s="1"/>
  <c r="A15" i="24"/>
  <c r="B14" i="24" a="1"/>
  <c r="B14" i="24" s="1"/>
  <c r="A14" i="24"/>
  <c r="B13" i="24" a="1"/>
  <c r="B13" i="24" s="1"/>
  <c r="A13" i="24"/>
  <c r="B12" i="24" a="1"/>
  <c r="B12" i="24" s="1"/>
  <c r="A12" i="24"/>
  <c r="B11" i="24" a="1"/>
  <c r="B11" i="24" s="1"/>
  <c r="A11" i="24"/>
  <c r="B10" i="24" a="1"/>
  <c r="B10" i="24" s="1"/>
  <c r="A10" i="24"/>
  <c r="B9" i="24" a="1"/>
  <c r="B9" i="24" s="1"/>
  <c r="B8" i="24" a="1"/>
  <c r="B8" i="24" s="1"/>
  <c r="A8" i="24"/>
  <c r="B7" i="24" a="1"/>
  <c r="B7" i="24" s="1"/>
  <c r="A7" i="24"/>
  <c r="B6" i="24" a="1"/>
  <c r="B6" i="24" s="1"/>
  <c r="A6" i="24"/>
  <c r="A5" i="24"/>
  <c r="A3" i="24"/>
  <c r="A1" i="24" a="1"/>
  <c r="A1" i="24" s="1"/>
  <c r="B60" i="23" a="1"/>
  <c r="B60" i="23" s="1"/>
  <c r="A60" i="23"/>
  <c r="B59" i="23" a="1"/>
  <c r="B59" i="23" s="1"/>
  <c r="A59" i="23"/>
  <c r="B58" i="23" a="1"/>
  <c r="B58" i="23" s="1"/>
  <c r="A58" i="23"/>
  <c r="B57" i="23" a="1"/>
  <c r="B57" i="23" s="1"/>
  <c r="A57" i="23"/>
  <c r="B56" i="23" a="1"/>
  <c r="B56" i="23" s="1"/>
  <c r="A56" i="23"/>
  <c r="B55" i="23" a="1"/>
  <c r="B55" i="23" s="1"/>
  <c r="A55" i="23"/>
  <c r="B54" i="23" a="1"/>
  <c r="B54" i="23" s="1"/>
  <c r="A54" i="23"/>
  <c r="B53" i="23" a="1"/>
  <c r="B53" i="23" s="1"/>
  <c r="A53" i="23"/>
  <c r="B52" i="23" a="1"/>
  <c r="B52" i="23" s="1"/>
  <c r="A52" i="23"/>
  <c r="B51" i="23" a="1"/>
  <c r="B51" i="23" s="1"/>
  <c r="A51" i="23"/>
  <c r="B50" i="23" a="1"/>
  <c r="B50" i="23" s="1"/>
  <c r="A50" i="23"/>
  <c r="A49" i="23"/>
  <c r="A47" i="23"/>
  <c r="A45" i="23" a="1"/>
  <c r="A45" i="23" s="1"/>
  <c r="B42" i="23" a="1"/>
  <c r="B42" i="23" s="1"/>
  <c r="A42" i="23"/>
  <c r="B41" i="23" a="1"/>
  <c r="B41" i="23" s="1"/>
  <c r="A41" i="23"/>
  <c r="B40" i="23" a="1"/>
  <c r="B40" i="23" s="1"/>
  <c r="A40" i="23"/>
  <c r="B39" i="23" a="1"/>
  <c r="B39" i="23" s="1"/>
  <c r="A39" i="23"/>
  <c r="B38" i="23" a="1"/>
  <c r="B38" i="23" s="1"/>
  <c r="A38" i="23"/>
  <c r="B37" i="23" a="1"/>
  <c r="B37" i="23" s="1"/>
  <c r="A37" i="23"/>
  <c r="B36" i="23" a="1"/>
  <c r="B36" i="23" s="1"/>
  <c r="A36" i="23"/>
  <c r="B35" i="23" a="1"/>
  <c r="B35" i="23" s="1"/>
  <c r="A35" i="23"/>
  <c r="B34" i="23" a="1"/>
  <c r="B34" i="23" s="1"/>
  <c r="A34" i="23"/>
  <c r="B33" i="23" a="1"/>
  <c r="B33" i="23" s="1"/>
  <c r="A33" i="23"/>
  <c r="B32" i="23" a="1"/>
  <c r="B32" i="23" s="1"/>
  <c r="A32" i="23"/>
  <c r="B31" i="23" a="1"/>
  <c r="B31" i="23" s="1"/>
  <c r="A31" i="23"/>
  <c r="B30" i="23" a="1"/>
  <c r="B30" i="23" s="1"/>
  <c r="A30" i="23"/>
  <c r="B29" i="23" a="1"/>
  <c r="B29" i="23" s="1"/>
  <c r="A29" i="23"/>
  <c r="B28" i="23" a="1"/>
  <c r="B28" i="23" s="1"/>
  <c r="A28" i="23"/>
  <c r="B27" i="23" a="1"/>
  <c r="B27" i="23" s="1"/>
  <c r="A27" i="23"/>
  <c r="B26" i="23" a="1"/>
  <c r="B26" i="23" s="1"/>
  <c r="A26" i="23"/>
  <c r="A25" i="23"/>
  <c r="B23" i="23" a="1"/>
  <c r="B23" i="23" s="1"/>
  <c r="A23" i="23"/>
  <c r="B22" i="23" a="1"/>
  <c r="B22" i="23" s="1"/>
  <c r="A22" i="23"/>
  <c r="B21" i="23" a="1"/>
  <c r="B21" i="23" s="1"/>
  <c r="A21" i="23"/>
  <c r="B20" i="23" a="1"/>
  <c r="B20" i="23" s="1"/>
  <c r="A20" i="23"/>
  <c r="B19" i="23" a="1"/>
  <c r="B19" i="23" s="1"/>
  <c r="A19" i="23"/>
  <c r="B18" i="23" a="1"/>
  <c r="B18" i="23" s="1"/>
  <c r="A18" i="23"/>
  <c r="B17" i="23" a="1"/>
  <c r="B17" i="23" s="1"/>
  <c r="A17" i="23"/>
  <c r="B16" i="23" a="1"/>
  <c r="B16" i="23" s="1"/>
  <c r="A16" i="23"/>
  <c r="B15" i="23" a="1"/>
  <c r="B15" i="23" s="1"/>
  <c r="A15" i="23"/>
  <c r="B14" i="23" a="1"/>
  <c r="B14" i="23" s="1"/>
  <c r="A14" i="23"/>
  <c r="B13" i="23" a="1"/>
  <c r="B13" i="23" s="1"/>
  <c r="A13" i="23"/>
  <c r="B12" i="23" a="1"/>
  <c r="B12" i="23" s="1"/>
  <c r="A12" i="23"/>
  <c r="B11" i="23" a="1"/>
  <c r="B11" i="23" s="1"/>
  <c r="A11" i="23"/>
  <c r="B10" i="23" a="1"/>
  <c r="B10" i="23" s="1"/>
  <c r="A10" i="23"/>
  <c r="B9" i="23" a="1"/>
  <c r="B9" i="23" s="1"/>
  <c r="B8" i="23" a="1"/>
  <c r="B8" i="23" s="1"/>
  <c r="A8" i="23"/>
  <c r="B7" i="23" a="1"/>
  <c r="B7" i="23" s="1"/>
  <c r="A7" i="23"/>
  <c r="B6" i="23" a="1"/>
  <c r="B6" i="23" s="1"/>
  <c r="A6" i="23"/>
  <c r="A5" i="23"/>
  <c r="A3" i="23"/>
  <c r="A1" i="23" a="1"/>
  <c r="A1" i="23" s="1"/>
  <c r="B60" i="22" a="1"/>
  <c r="B60" i="22" s="1"/>
  <c r="A60" i="22"/>
  <c r="B59" i="22" a="1"/>
  <c r="B59" i="22" s="1"/>
  <c r="A59" i="22"/>
  <c r="B58" i="22" a="1"/>
  <c r="B58" i="22" s="1"/>
  <c r="A58" i="22"/>
  <c r="B57" i="22" a="1"/>
  <c r="B57" i="22" s="1"/>
  <c r="A57" i="22"/>
  <c r="B56" i="22" a="1"/>
  <c r="B56" i="22" s="1"/>
  <c r="A56" i="22"/>
  <c r="B55" i="22" a="1"/>
  <c r="B55" i="22" s="1"/>
  <c r="A55" i="22"/>
  <c r="B54" i="22" a="1"/>
  <c r="B54" i="22" s="1"/>
  <c r="A54" i="22"/>
  <c r="B53" i="22" a="1"/>
  <c r="B53" i="22" s="1"/>
  <c r="A53" i="22"/>
  <c r="B52" i="22" a="1"/>
  <c r="B52" i="22" s="1"/>
  <c r="A52" i="22"/>
  <c r="B51" i="22" a="1"/>
  <c r="B51" i="22" s="1"/>
  <c r="A51" i="22"/>
  <c r="B50" i="22" a="1"/>
  <c r="B50" i="22" s="1"/>
  <c r="A50" i="22"/>
  <c r="A49" i="22"/>
  <c r="A47" i="22"/>
  <c r="A45" i="22" a="1"/>
  <c r="A45" i="22" s="1"/>
  <c r="B42" i="22" a="1"/>
  <c r="B42" i="22" s="1"/>
  <c r="A42" i="22"/>
  <c r="B41" i="22" a="1"/>
  <c r="B41" i="22" s="1"/>
  <c r="A41" i="22"/>
  <c r="B40" i="22" a="1"/>
  <c r="B40" i="22" s="1"/>
  <c r="A40" i="22"/>
  <c r="B39" i="22" a="1"/>
  <c r="B39" i="22" s="1"/>
  <c r="A39" i="22"/>
  <c r="B38" i="22" a="1"/>
  <c r="B38" i="22" s="1"/>
  <c r="A38" i="22"/>
  <c r="B37" i="22" a="1"/>
  <c r="B37" i="22" s="1"/>
  <c r="A37" i="22"/>
  <c r="B36" i="22" a="1"/>
  <c r="B36" i="22" s="1"/>
  <c r="A36" i="22"/>
  <c r="B35" i="22" a="1"/>
  <c r="B35" i="22" s="1"/>
  <c r="A35" i="22"/>
  <c r="B34" i="22" a="1"/>
  <c r="B34" i="22" s="1"/>
  <c r="A34" i="22"/>
  <c r="B33" i="22" a="1"/>
  <c r="B33" i="22" s="1"/>
  <c r="A33" i="22"/>
  <c r="B32" i="22" a="1"/>
  <c r="B32" i="22" s="1"/>
  <c r="A32" i="22"/>
  <c r="B31" i="22" a="1"/>
  <c r="B31" i="22" s="1"/>
  <c r="A31" i="22"/>
  <c r="B30" i="22" a="1"/>
  <c r="B30" i="22" s="1"/>
  <c r="A30" i="22"/>
  <c r="B29" i="22" a="1"/>
  <c r="B29" i="22" s="1"/>
  <c r="A29" i="22"/>
  <c r="B28" i="22" a="1"/>
  <c r="B28" i="22" s="1"/>
  <c r="A28" i="22"/>
  <c r="B27" i="22" a="1"/>
  <c r="B27" i="22" s="1"/>
  <c r="A27" i="22"/>
  <c r="B26" i="22" a="1"/>
  <c r="B26" i="22" s="1"/>
  <c r="A26" i="22"/>
  <c r="A25" i="22"/>
  <c r="B23" i="22" a="1"/>
  <c r="B23" i="22" s="1"/>
  <c r="A23" i="22"/>
  <c r="B22" i="22" a="1"/>
  <c r="B22" i="22" s="1"/>
  <c r="A22" i="22"/>
  <c r="B21" i="22" a="1"/>
  <c r="B21" i="22" s="1"/>
  <c r="A21" i="22"/>
  <c r="B20" i="22" a="1"/>
  <c r="B20" i="22" s="1"/>
  <c r="A20" i="22"/>
  <c r="B19" i="22" a="1"/>
  <c r="B19" i="22" s="1"/>
  <c r="A19" i="22"/>
  <c r="B18" i="22" a="1"/>
  <c r="B18" i="22" s="1"/>
  <c r="A18" i="22"/>
  <c r="B17" i="22" a="1"/>
  <c r="B17" i="22" s="1"/>
  <c r="A17" i="22"/>
  <c r="B16" i="22" a="1"/>
  <c r="B16" i="22" s="1"/>
  <c r="A16" i="22"/>
  <c r="B15" i="22" a="1"/>
  <c r="B15" i="22" s="1"/>
  <c r="A15" i="22"/>
  <c r="B14" i="22" a="1"/>
  <c r="B14" i="22" s="1"/>
  <c r="A14" i="22"/>
  <c r="B13" i="22" a="1"/>
  <c r="B13" i="22" s="1"/>
  <c r="A13" i="22"/>
  <c r="B12" i="22" a="1"/>
  <c r="B12" i="22" s="1"/>
  <c r="A12" i="22"/>
  <c r="B11" i="22" a="1"/>
  <c r="B11" i="22" s="1"/>
  <c r="A11" i="22"/>
  <c r="B10" i="22" a="1"/>
  <c r="B10" i="22" s="1"/>
  <c r="A10" i="22"/>
  <c r="B9" i="22" a="1"/>
  <c r="B9" i="22" s="1"/>
  <c r="B8" i="22" a="1"/>
  <c r="B8" i="22" s="1"/>
  <c r="A8" i="22"/>
  <c r="B7" i="22" a="1"/>
  <c r="B7" i="22" s="1"/>
  <c r="A7" i="22"/>
  <c r="B6" i="22" a="1"/>
  <c r="B6" i="22" s="1"/>
  <c r="A6" i="22"/>
  <c r="A5" i="22"/>
  <c r="A3" i="22"/>
  <c r="A1" i="22" a="1"/>
  <c r="A1" i="22" s="1"/>
  <c r="B60" i="21" a="1"/>
  <c r="B60" i="21" s="1"/>
  <c r="A60" i="21"/>
  <c r="B59" i="21" a="1"/>
  <c r="B59" i="21" s="1"/>
  <c r="A59" i="21"/>
  <c r="B58" i="21" a="1"/>
  <c r="B58" i="21" s="1"/>
  <c r="A58" i="21"/>
  <c r="B57" i="21" a="1"/>
  <c r="B57" i="21" s="1"/>
  <c r="A57" i="21"/>
  <c r="B56" i="21" a="1"/>
  <c r="B56" i="21" s="1"/>
  <c r="A56" i="21"/>
  <c r="B55" i="21" a="1"/>
  <c r="B55" i="21" s="1"/>
  <c r="A55" i="21"/>
  <c r="B54" i="21" a="1"/>
  <c r="B54" i="21" s="1"/>
  <c r="A54" i="21"/>
  <c r="B53" i="21" a="1"/>
  <c r="B53" i="21" s="1"/>
  <c r="A53" i="21"/>
  <c r="B52" i="21" a="1"/>
  <c r="B52" i="21" s="1"/>
  <c r="A52" i="21"/>
  <c r="B51" i="21" a="1"/>
  <c r="B51" i="21" s="1"/>
  <c r="A51" i="21"/>
  <c r="B50" i="21" a="1"/>
  <c r="B50" i="21" s="1"/>
  <c r="A50" i="21"/>
  <c r="A49" i="21"/>
  <c r="A47" i="21"/>
  <c r="A45" i="21" a="1"/>
  <c r="A45" i="21" s="1"/>
  <c r="B42" i="21" a="1"/>
  <c r="B42" i="21" s="1"/>
  <c r="A42" i="21"/>
  <c r="B41" i="21" a="1"/>
  <c r="B41" i="21" s="1"/>
  <c r="A41" i="21"/>
  <c r="B40" i="21" a="1"/>
  <c r="B40" i="21" s="1"/>
  <c r="A40" i="21"/>
  <c r="B39" i="21" a="1"/>
  <c r="B39" i="21" s="1"/>
  <c r="A39" i="21"/>
  <c r="B38" i="21" a="1"/>
  <c r="B38" i="21" s="1"/>
  <c r="A38" i="21"/>
  <c r="B37" i="21" a="1"/>
  <c r="B37" i="21" s="1"/>
  <c r="A37" i="21"/>
  <c r="B36" i="21" a="1"/>
  <c r="B36" i="21" s="1"/>
  <c r="A36" i="21"/>
  <c r="B35" i="21" a="1"/>
  <c r="B35" i="21" s="1"/>
  <c r="A35" i="21"/>
  <c r="B34" i="21" a="1"/>
  <c r="B34" i="21" s="1"/>
  <c r="A34" i="21"/>
  <c r="B33" i="21" a="1"/>
  <c r="B33" i="21" s="1"/>
  <c r="A33" i="21"/>
  <c r="B32" i="21" a="1"/>
  <c r="B32" i="21" s="1"/>
  <c r="A32" i="21"/>
  <c r="B31" i="21" a="1"/>
  <c r="B31" i="21" s="1"/>
  <c r="A31" i="21"/>
  <c r="B30" i="21" a="1"/>
  <c r="B30" i="21" s="1"/>
  <c r="A30" i="21"/>
  <c r="B29" i="21" a="1"/>
  <c r="B29" i="21" s="1"/>
  <c r="A29" i="21"/>
  <c r="B28" i="21" a="1"/>
  <c r="B28" i="21" s="1"/>
  <c r="A28" i="21"/>
  <c r="B27" i="21" a="1"/>
  <c r="B27" i="21" s="1"/>
  <c r="A27" i="21"/>
  <c r="B26" i="21" a="1"/>
  <c r="B26" i="21" s="1"/>
  <c r="A26" i="21"/>
  <c r="A25" i="21"/>
  <c r="B23" i="21" a="1"/>
  <c r="B23" i="21" s="1"/>
  <c r="A23" i="21"/>
  <c r="B22" i="21" a="1"/>
  <c r="B22" i="21" s="1"/>
  <c r="A22" i="21"/>
  <c r="B21" i="21" a="1"/>
  <c r="B21" i="21" s="1"/>
  <c r="A21" i="21"/>
  <c r="B20" i="21" a="1"/>
  <c r="B20" i="21" s="1"/>
  <c r="A20" i="21"/>
  <c r="B19" i="21" a="1"/>
  <c r="B19" i="21" s="1"/>
  <c r="A19" i="21"/>
  <c r="B18" i="21" a="1"/>
  <c r="B18" i="21" s="1"/>
  <c r="A18" i="21"/>
  <c r="B17" i="21" a="1"/>
  <c r="B17" i="21" s="1"/>
  <c r="A17" i="21"/>
  <c r="B16" i="21" a="1"/>
  <c r="B16" i="21" s="1"/>
  <c r="A16" i="21"/>
  <c r="B15" i="21" a="1"/>
  <c r="B15" i="21" s="1"/>
  <c r="A15" i="21"/>
  <c r="B14" i="21" a="1"/>
  <c r="B14" i="21" s="1"/>
  <c r="A14" i="21"/>
  <c r="B13" i="21" a="1"/>
  <c r="B13" i="21" s="1"/>
  <c r="A13" i="21"/>
  <c r="B12" i="21" a="1"/>
  <c r="B12" i="21" s="1"/>
  <c r="A12" i="21"/>
  <c r="B11" i="21" a="1"/>
  <c r="B11" i="21" s="1"/>
  <c r="A11" i="21"/>
  <c r="B10" i="21" a="1"/>
  <c r="B10" i="21" s="1"/>
  <c r="A10" i="21"/>
  <c r="B9" i="21" a="1"/>
  <c r="B9" i="21" s="1"/>
  <c r="B8" i="21" a="1"/>
  <c r="B8" i="21" s="1"/>
  <c r="A8" i="21"/>
  <c r="B7" i="21" a="1"/>
  <c r="B7" i="21" s="1"/>
  <c r="A7" i="21"/>
  <c r="B6" i="21" a="1"/>
  <c r="B6" i="21" s="1"/>
  <c r="A6" i="21"/>
  <c r="A5" i="21"/>
  <c r="A3" i="21"/>
  <c r="A1" i="21" a="1"/>
  <c r="A1" i="21" s="1"/>
  <c r="B60" i="20" a="1"/>
  <c r="B60" i="20" s="1"/>
  <c r="A60" i="20"/>
  <c r="B59" i="20" a="1"/>
  <c r="B59" i="20" s="1"/>
  <c r="A59" i="20"/>
  <c r="B58" i="20" a="1"/>
  <c r="B58" i="20" s="1"/>
  <c r="A58" i="20"/>
  <c r="B57" i="20" a="1"/>
  <c r="B57" i="20" s="1"/>
  <c r="A57" i="20"/>
  <c r="B56" i="20" a="1"/>
  <c r="B56" i="20" s="1"/>
  <c r="A56" i="20"/>
  <c r="B55" i="20" a="1"/>
  <c r="B55" i="20" s="1"/>
  <c r="A55" i="20"/>
  <c r="B54" i="20" a="1"/>
  <c r="B54" i="20" s="1"/>
  <c r="A54" i="20"/>
  <c r="B53" i="20" a="1"/>
  <c r="B53" i="20" s="1"/>
  <c r="A53" i="20"/>
  <c r="B52" i="20" a="1"/>
  <c r="B52" i="20" s="1"/>
  <c r="A52" i="20"/>
  <c r="B51" i="20" a="1"/>
  <c r="B51" i="20" s="1"/>
  <c r="A51" i="20"/>
  <c r="B50" i="20" a="1"/>
  <c r="B50" i="20" s="1"/>
  <c r="A50" i="20"/>
  <c r="A49" i="20"/>
  <c r="A47" i="20"/>
  <c r="A45" i="20" a="1"/>
  <c r="A45" i="20" s="1"/>
  <c r="B42" i="20" a="1"/>
  <c r="B42" i="20" s="1"/>
  <c r="A42" i="20"/>
  <c r="B41" i="20" a="1"/>
  <c r="B41" i="20" s="1"/>
  <c r="A41" i="20"/>
  <c r="B40" i="20" a="1"/>
  <c r="B40" i="20" s="1"/>
  <c r="A40" i="20"/>
  <c r="B39" i="20" a="1"/>
  <c r="B39" i="20" s="1"/>
  <c r="A39" i="20"/>
  <c r="B38" i="20" a="1"/>
  <c r="B38" i="20" s="1"/>
  <c r="A38" i="20"/>
  <c r="B37" i="20" a="1"/>
  <c r="B37" i="20" s="1"/>
  <c r="A37" i="20"/>
  <c r="B36" i="20" a="1"/>
  <c r="B36" i="20" s="1"/>
  <c r="A36" i="20"/>
  <c r="B35" i="20" a="1"/>
  <c r="B35" i="20" s="1"/>
  <c r="A35" i="20"/>
  <c r="B34" i="20" a="1"/>
  <c r="B34" i="20" s="1"/>
  <c r="A34" i="20"/>
  <c r="B33" i="20" a="1"/>
  <c r="B33" i="20" s="1"/>
  <c r="A33" i="20"/>
  <c r="B32" i="20" a="1"/>
  <c r="B32" i="20" s="1"/>
  <c r="A32" i="20"/>
  <c r="B31" i="20" a="1"/>
  <c r="B31" i="20" s="1"/>
  <c r="A31" i="20"/>
  <c r="B30" i="20" a="1"/>
  <c r="B30" i="20" s="1"/>
  <c r="A30" i="20"/>
  <c r="B29" i="20" a="1"/>
  <c r="B29" i="20" s="1"/>
  <c r="A29" i="20"/>
  <c r="B28" i="20" a="1"/>
  <c r="B28" i="20" s="1"/>
  <c r="A28" i="20"/>
  <c r="B27" i="20" a="1"/>
  <c r="B27" i="20" s="1"/>
  <c r="A27" i="20"/>
  <c r="B26" i="20" a="1"/>
  <c r="B26" i="20" s="1"/>
  <c r="A26" i="20"/>
  <c r="A25" i="20"/>
  <c r="B23" i="20" a="1"/>
  <c r="B23" i="20" s="1"/>
  <c r="A23" i="20"/>
  <c r="B22" i="20" a="1"/>
  <c r="B22" i="20" s="1"/>
  <c r="A22" i="20"/>
  <c r="B21" i="20" a="1"/>
  <c r="B21" i="20" s="1"/>
  <c r="A21" i="20"/>
  <c r="B20" i="20" a="1"/>
  <c r="B20" i="20" s="1"/>
  <c r="A20" i="20"/>
  <c r="B19" i="20" a="1"/>
  <c r="B19" i="20" s="1"/>
  <c r="A19" i="20"/>
  <c r="B18" i="20" a="1"/>
  <c r="B18" i="20" s="1"/>
  <c r="A18" i="20"/>
  <c r="B17" i="20" a="1"/>
  <c r="B17" i="20" s="1"/>
  <c r="A17" i="20"/>
  <c r="B16" i="20" a="1"/>
  <c r="B16" i="20" s="1"/>
  <c r="A16" i="20"/>
  <c r="B15" i="20" a="1"/>
  <c r="B15" i="20" s="1"/>
  <c r="A15" i="20"/>
  <c r="B14" i="20" a="1"/>
  <c r="B14" i="20" s="1"/>
  <c r="A14" i="20"/>
  <c r="B13" i="20" a="1"/>
  <c r="B13" i="20" s="1"/>
  <c r="A13" i="20"/>
  <c r="B12" i="20" a="1"/>
  <c r="B12" i="20" s="1"/>
  <c r="A12" i="20"/>
  <c r="B11" i="20" a="1"/>
  <c r="B11" i="20" s="1"/>
  <c r="A11" i="20"/>
  <c r="B10" i="20" a="1"/>
  <c r="B10" i="20" s="1"/>
  <c r="A10" i="20"/>
  <c r="B9" i="20" a="1"/>
  <c r="B9" i="20" s="1"/>
  <c r="B8" i="20" a="1"/>
  <c r="B8" i="20" s="1"/>
  <c r="A8" i="20"/>
  <c r="B7" i="20" a="1"/>
  <c r="B7" i="20" s="1"/>
  <c r="A7" i="20"/>
  <c r="B6" i="20" a="1"/>
  <c r="B6" i="20" s="1"/>
  <c r="A6" i="20"/>
  <c r="A5" i="20"/>
  <c r="A3" i="20"/>
  <c r="A1" i="20" a="1"/>
  <c r="A1" i="20" s="1"/>
  <c r="B60" i="19" a="1"/>
  <c r="B60" i="19" s="1"/>
  <c r="A60" i="19"/>
  <c r="B59" i="19" a="1"/>
  <c r="B59" i="19" s="1"/>
  <c r="A59" i="19"/>
  <c r="B58" i="19" a="1"/>
  <c r="B58" i="19" s="1"/>
  <c r="A58" i="19"/>
  <c r="B57" i="19" a="1"/>
  <c r="B57" i="19" s="1"/>
  <c r="A57" i="19"/>
  <c r="B56" i="19" a="1"/>
  <c r="B56" i="19" s="1"/>
  <c r="A56" i="19"/>
  <c r="B55" i="19" a="1"/>
  <c r="B55" i="19" s="1"/>
  <c r="A55" i="19"/>
  <c r="B54" i="19" a="1"/>
  <c r="B54" i="19" s="1"/>
  <c r="A54" i="19"/>
  <c r="B53" i="19" a="1"/>
  <c r="B53" i="19" s="1"/>
  <c r="A53" i="19"/>
  <c r="B52" i="19" a="1"/>
  <c r="B52" i="19" s="1"/>
  <c r="A52" i="19"/>
  <c r="B51" i="19" a="1"/>
  <c r="B51" i="19" s="1"/>
  <c r="A51" i="19"/>
  <c r="B50" i="19" a="1"/>
  <c r="B50" i="19" s="1"/>
  <c r="A50" i="19"/>
  <c r="A49" i="19"/>
  <c r="A47" i="19"/>
  <c r="A45" i="19" a="1"/>
  <c r="A45" i="19" s="1"/>
  <c r="B42" i="19" a="1"/>
  <c r="B42" i="19" s="1"/>
  <c r="A42" i="19"/>
  <c r="B41" i="19" a="1"/>
  <c r="B41" i="19" s="1"/>
  <c r="A41" i="19"/>
  <c r="B40" i="19" a="1"/>
  <c r="B40" i="19" s="1"/>
  <c r="A40" i="19"/>
  <c r="B39" i="19" a="1"/>
  <c r="B39" i="19" s="1"/>
  <c r="A39" i="19"/>
  <c r="B38" i="19" a="1"/>
  <c r="B38" i="19" s="1"/>
  <c r="A38" i="19"/>
  <c r="B37" i="19" a="1"/>
  <c r="B37" i="19" s="1"/>
  <c r="A37" i="19"/>
  <c r="B36" i="19" a="1"/>
  <c r="B36" i="19" s="1"/>
  <c r="A36" i="19"/>
  <c r="B35" i="19" a="1"/>
  <c r="B35" i="19" s="1"/>
  <c r="A35" i="19"/>
  <c r="B34" i="19" a="1"/>
  <c r="B34" i="19" s="1"/>
  <c r="A34" i="19"/>
  <c r="B33" i="19" a="1"/>
  <c r="B33" i="19" s="1"/>
  <c r="A33" i="19"/>
  <c r="B32" i="19" a="1"/>
  <c r="B32" i="19" s="1"/>
  <c r="A32" i="19"/>
  <c r="B31" i="19" a="1"/>
  <c r="B31" i="19" s="1"/>
  <c r="A31" i="19"/>
  <c r="B30" i="19" a="1"/>
  <c r="B30" i="19" s="1"/>
  <c r="A30" i="19"/>
  <c r="B29" i="19" a="1"/>
  <c r="B29" i="19" s="1"/>
  <c r="A29" i="19"/>
  <c r="B28" i="19" a="1"/>
  <c r="B28" i="19" s="1"/>
  <c r="A28" i="19"/>
  <c r="B27" i="19" a="1"/>
  <c r="B27" i="19" s="1"/>
  <c r="A27" i="19"/>
  <c r="B26" i="19" a="1"/>
  <c r="B26" i="19" s="1"/>
  <c r="A26" i="19"/>
  <c r="A25" i="19"/>
  <c r="B23" i="19" a="1"/>
  <c r="B23" i="19" s="1"/>
  <c r="A23" i="19"/>
  <c r="B22" i="19" a="1"/>
  <c r="B22" i="19" s="1"/>
  <c r="A22" i="19"/>
  <c r="B21" i="19" a="1"/>
  <c r="B21" i="19" s="1"/>
  <c r="A21" i="19"/>
  <c r="B20" i="19" a="1"/>
  <c r="B20" i="19" s="1"/>
  <c r="A20" i="19"/>
  <c r="B19" i="19" a="1"/>
  <c r="B19" i="19" s="1"/>
  <c r="A19" i="19"/>
  <c r="B18" i="19" a="1"/>
  <c r="B18" i="19" s="1"/>
  <c r="A18" i="19"/>
  <c r="B17" i="19" a="1"/>
  <c r="B17" i="19" s="1"/>
  <c r="A17" i="19"/>
  <c r="B16" i="19" a="1"/>
  <c r="B16" i="19" s="1"/>
  <c r="A16" i="19"/>
  <c r="B15" i="19" a="1"/>
  <c r="B15" i="19" s="1"/>
  <c r="A15" i="19"/>
  <c r="B14" i="19" a="1"/>
  <c r="B14" i="19" s="1"/>
  <c r="A14" i="19"/>
  <c r="B13" i="19" a="1"/>
  <c r="B13" i="19" s="1"/>
  <c r="A13" i="19"/>
  <c r="B12" i="19" a="1"/>
  <c r="B12" i="19" s="1"/>
  <c r="A12" i="19"/>
  <c r="B11" i="19" a="1"/>
  <c r="B11" i="19" s="1"/>
  <c r="A11" i="19"/>
  <c r="B10" i="19" a="1"/>
  <c r="B10" i="19" s="1"/>
  <c r="A10" i="19"/>
  <c r="B9" i="19" a="1"/>
  <c r="B9" i="19" s="1"/>
  <c r="B8" i="19" a="1"/>
  <c r="B8" i="19" s="1"/>
  <c r="A8" i="19"/>
  <c r="B7" i="19" a="1"/>
  <c r="B7" i="19" s="1"/>
  <c r="A7" i="19"/>
  <c r="B6" i="19" a="1"/>
  <c r="B6" i="19" s="1"/>
  <c r="A6" i="19"/>
  <c r="A5" i="19"/>
  <c r="A3" i="19"/>
  <c r="A1" i="19" a="1"/>
  <c r="A1" i="19" s="1"/>
  <c r="B60" i="18" a="1"/>
  <c r="B60" i="18" s="1"/>
  <c r="A60" i="18"/>
  <c r="B59" i="18" a="1"/>
  <c r="B59" i="18" s="1"/>
  <c r="A59" i="18"/>
  <c r="B58" i="18" a="1"/>
  <c r="B58" i="18" s="1"/>
  <c r="A58" i="18"/>
  <c r="B57" i="18" a="1"/>
  <c r="B57" i="18" s="1"/>
  <c r="A57" i="18"/>
  <c r="B56" i="18" a="1"/>
  <c r="B56" i="18" s="1"/>
  <c r="A56" i="18"/>
  <c r="B55" i="18" a="1"/>
  <c r="B55" i="18" s="1"/>
  <c r="A55" i="18"/>
  <c r="B54" i="18" a="1"/>
  <c r="B54" i="18" s="1"/>
  <c r="A54" i="18"/>
  <c r="B53" i="18" a="1"/>
  <c r="B53" i="18" s="1"/>
  <c r="A53" i="18"/>
  <c r="B52" i="18" a="1"/>
  <c r="B52" i="18" s="1"/>
  <c r="A52" i="18"/>
  <c r="B51" i="18" a="1"/>
  <c r="B51" i="18" s="1"/>
  <c r="A51" i="18"/>
  <c r="B50" i="18" a="1"/>
  <c r="B50" i="18" s="1"/>
  <c r="A50" i="18"/>
  <c r="A49" i="18"/>
  <c r="A47" i="18"/>
  <c r="A45" i="18" a="1"/>
  <c r="A45" i="18" s="1"/>
  <c r="B42" i="18" a="1"/>
  <c r="B42" i="18" s="1"/>
  <c r="A42" i="18"/>
  <c r="B41" i="18" a="1"/>
  <c r="B41" i="18" s="1"/>
  <c r="A41" i="18"/>
  <c r="B40" i="18" a="1"/>
  <c r="B40" i="18" s="1"/>
  <c r="A40" i="18"/>
  <c r="B39" i="18" a="1"/>
  <c r="B39" i="18" s="1"/>
  <c r="A39" i="18"/>
  <c r="B38" i="18" a="1"/>
  <c r="B38" i="18" s="1"/>
  <c r="A38" i="18"/>
  <c r="B37" i="18" a="1"/>
  <c r="B37" i="18" s="1"/>
  <c r="A37" i="18"/>
  <c r="B36" i="18" a="1"/>
  <c r="B36" i="18" s="1"/>
  <c r="A36" i="18"/>
  <c r="B35" i="18" a="1"/>
  <c r="B35" i="18" s="1"/>
  <c r="A35" i="18"/>
  <c r="B34" i="18" a="1"/>
  <c r="B34" i="18" s="1"/>
  <c r="A34" i="18"/>
  <c r="B33" i="18" a="1"/>
  <c r="B33" i="18" s="1"/>
  <c r="A33" i="18"/>
  <c r="B32" i="18" a="1"/>
  <c r="B32" i="18" s="1"/>
  <c r="A32" i="18"/>
  <c r="B31" i="18" a="1"/>
  <c r="B31" i="18" s="1"/>
  <c r="A31" i="18"/>
  <c r="B30" i="18" a="1"/>
  <c r="B30" i="18" s="1"/>
  <c r="A30" i="18"/>
  <c r="B29" i="18" a="1"/>
  <c r="B29" i="18" s="1"/>
  <c r="A29" i="18"/>
  <c r="B28" i="18" a="1"/>
  <c r="B28" i="18" s="1"/>
  <c r="A28" i="18"/>
  <c r="B27" i="18" a="1"/>
  <c r="B27" i="18" s="1"/>
  <c r="A27" i="18"/>
  <c r="B26" i="18" a="1"/>
  <c r="B26" i="18" s="1"/>
  <c r="A26" i="18"/>
  <c r="A25" i="18"/>
  <c r="B23" i="18" a="1"/>
  <c r="B23" i="18" s="1"/>
  <c r="A23" i="18"/>
  <c r="B22" i="18" a="1"/>
  <c r="B22" i="18" s="1"/>
  <c r="A22" i="18"/>
  <c r="B21" i="18" a="1"/>
  <c r="B21" i="18" s="1"/>
  <c r="A21" i="18"/>
  <c r="B20" i="18" a="1"/>
  <c r="B20" i="18" s="1"/>
  <c r="A20" i="18"/>
  <c r="B19" i="18" a="1"/>
  <c r="B19" i="18" s="1"/>
  <c r="A19" i="18"/>
  <c r="B18" i="18" a="1"/>
  <c r="B18" i="18" s="1"/>
  <c r="A18" i="18"/>
  <c r="B17" i="18" a="1"/>
  <c r="B17" i="18" s="1"/>
  <c r="A17" i="18"/>
  <c r="B16" i="18" a="1"/>
  <c r="B16" i="18" s="1"/>
  <c r="A16" i="18"/>
  <c r="B15" i="18" a="1"/>
  <c r="B15" i="18" s="1"/>
  <c r="A15" i="18"/>
  <c r="B14" i="18" a="1"/>
  <c r="B14" i="18" s="1"/>
  <c r="A14" i="18"/>
  <c r="B13" i="18" a="1"/>
  <c r="B13" i="18" s="1"/>
  <c r="A13" i="18"/>
  <c r="B12" i="18" a="1"/>
  <c r="B12" i="18" s="1"/>
  <c r="A12" i="18"/>
  <c r="B11" i="18" a="1"/>
  <c r="B11" i="18" s="1"/>
  <c r="A11" i="18"/>
  <c r="B10" i="18" a="1"/>
  <c r="B10" i="18" s="1"/>
  <c r="A10" i="18"/>
  <c r="B9" i="18" a="1"/>
  <c r="B9" i="18" s="1"/>
  <c r="B8" i="18" a="1"/>
  <c r="B8" i="18" s="1"/>
  <c r="A8" i="18"/>
  <c r="B7" i="18" a="1"/>
  <c r="B7" i="18" s="1"/>
  <c r="A7" i="18"/>
  <c r="B6" i="18" a="1"/>
  <c r="B6" i="18" s="1"/>
  <c r="A6" i="18"/>
  <c r="A5" i="18"/>
  <c r="A3" i="18"/>
  <c r="A1" i="18" a="1"/>
  <c r="A1" i="18" s="1"/>
  <c r="B60" i="17" a="1"/>
  <c r="B60" i="17" s="1"/>
  <c r="A60" i="17"/>
  <c r="B59" i="17" a="1"/>
  <c r="B59" i="17" s="1"/>
  <c r="A59" i="17"/>
  <c r="B58" i="17" a="1"/>
  <c r="B58" i="17" s="1"/>
  <c r="A58" i="17"/>
  <c r="B57" i="17" a="1"/>
  <c r="B57" i="17" s="1"/>
  <c r="A57" i="17"/>
  <c r="B56" i="17" a="1"/>
  <c r="B56" i="17" s="1"/>
  <c r="A56" i="17"/>
  <c r="B55" i="17" a="1"/>
  <c r="B55" i="17" s="1"/>
  <c r="A55" i="17"/>
  <c r="B54" i="17" a="1"/>
  <c r="B54" i="17" s="1"/>
  <c r="A54" i="17"/>
  <c r="B53" i="17" a="1"/>
  <c r="B53" i="17" s="1"/>
  <c r="A53" i="17"/>
  <c r="B52" i="17" a="1"/>
  <c r="B52" i="17" s="1"/>
  <c r="A52" i="17"/>
  <c r="B51" i="17" a="1"/>
  <c r="B51" i="17" s="1"/>
  <c r="A51" i="17"/>
  <c r="B50" i="17" a="1"/>
  <c r="B50" i="17" s="1"/>
  <c r="A50" i="17"/>
  <c r="A49" i="17"/>
  <c r="A47" i="17"/>
  <c r="A45" i="17" a="1"/>
  <c r="A45" i="17" s="1"/>
  <c r="B42" i="17" a="1"/>
  <c r="B42" i="17" s="1"/>
  <c r="A42" i="17"/>
  <c r="B41" i="17" a="1"/>
  <c r="B41" i="17" s="1"/>
  <c r="A41" i="17"/>
  <c r="B40" i="17" a="1"/>
  <c r="B40" i="17" s="1"/>
  <c r="A40" i="17"/>
  <c r="B39" i="17" a="1"/>
  <c r="B39" i="17" s="1"/>
  <c r="A39" i="17"/>
  <c r="B38" i="17" a="1"/>
  <c r="B38" i="17" s="1"/>
  <c r="A38" i="17"/>
  <c r="B37" i="17" a="1"/>
  <c r="B37" i="17" s="1"/>
  <c r="A37" i="17"/>
  <c r="B36" i="17" a="1"/>
  <c r="B36" i="17" s="1"/>
  <c r="A36" i="17"/>
  <c r="B35" i="17" a="1"/>
  <c r="B35" i="17" s="1"/>
  <c r="A35" i="17"/>
  <c r="B34" i="17" a="1"/>
  <c r="B34" i="17" s="1"/>
  <c r="A34" i="17"/>
  <c r="B33" i="17" a="1"/>
  <c r="B33" i="17" s="1"/>
  <c r="A33" i="17"/>
  <c r="B32" i="17" a="1"/>
  <c r="B32" i="17" s="1"/>
  <c r="A32" i="17"/>
  <c r="B31" i="17" a="1"/>
  <c r="B31" i="17" s="1"/>
  <c r="A31" i="17"/>
  <c r="B30" i="17" a="1"/>
  <c r="B30" i="17" s="1"/>
  <c r="A30" i="17"/>
  <c r="B29" i="17" a="1"/>
  <c r="B29" i="17" s="1"/>
  <c r="A29" i="17"/>
  <c r="B28" i="17" a="1"/>
  <c r="B28" i="17" s="1"/>
  <c r="A28" i="17"/>
  <c r="B27" i="17" a="1"/>
  <c r="B27" i="17" s="1"/>
  <c r="A27" i="17"/>
  <c r="B26" i="17" a="1"/>
  <c r="B26" i="17" s="1"/>
  <c r="A26" i="17"/>
  <c r="A25" i="17"/>
  <c r="B23" i="17" a="1"/>
  <c r="B23" i="17" s="1"/>
  <c r="A23" i="17"/>
  <c r="B22" i="17" a="1"/>
  <c r="B22" i="17" s="1"/>
  <c r="A22" i="17"/>
  <c r="B21" i="17" a="1"/>
  <c r="B21" i="17" s="1"/>
  <c r="A21" i="17"/>
  <c r="B20" i="17" a="1"/>
  <c r="B20" i="17" s="1"/>
  <c r="A20" i="17"/>
  <c r="B19" i="17" a="1"/>
  <c r="B19" i="17" s="1"/>
  <c r="A19" i="17"/>
  <c r="B18" i="17" a="1"/>
  <c r="B18" i="17" s="1"/>
  <c r="A18" i="17"/>
  <c r="B17" i="17" a="1"/>
  <c r="B17" i="17" s="1"/>
  <c r="A17" i="17"/>
  <c r="B16" i="17" a="1"/>
  <c r="B16" i="17" s="1"/>
  <c r="A16" i="17"/>
  <c r="B15" i="17" a="1"/>
  <c r="B15" i="17" s="1"/>
  <c r="A15" i="17"/>
  <c r="B14" i="17" a="1"/>
  <c r="B14" i="17" s="1"/>
  <c r="A14" i="17"/>
  <c r="B13" i="17" a="1"/>
  <c r="B13" i="17" s="1"/>
  <c r="A13" i="17"/>
  <c r="B12" i="17" a="1"/>
  <c r="B12" i="17" s="1"/>
  <c r="A12" i="17"/>
  <c r="B11" i="17" a="1"/>
  <c r="B11" i="17" s="1"/>
  <c r="A11" i="17"/>
  <c r="B10" i="17" a="1"/>
  <c r="B10" i="17" s="1"/>
  <c r="A10" i="17"/>
  <c r="B9" i="17" a="1"/>
  <c r="B9" i="17" s="1"/>
  <c r="B8" i="17" a="1"/>
  <c r="B8" i="17" s="1"/>
  <c r="A8" i="17"/>
  <c r="B7" i="17" a="1"/>
  <c r="B7" i="17" s="1"/>
  <c r="A7" i="17"/>
  <c r="B6" i="17" a="1"/>
  <c r="B6" i="17" s="1"/>
  <c r="A6" i="17"/>
  <c r="A5" i="17"/>
  <c r="A3" i="17"/>
  <c r="A1" i="17" a="1"/>
  <c r="A1" i="17" s="1"/>
  <c r="B60" i="16" a="1"/>
  <c r="B60" i="16" s="1"/>
  <c r="A60" i="16"/>
  <c r="B59" i="16" a="1"/>
  <c r="B59" i="16" s="1"/>
  <c r="A59" i="16"/>
  <c r="B58" i="16" a="1"/>
  <c r="B58" i="16" s="1"/>
  <c r="A58" i="16"/>
  <c r="B57" i="16" a="1"/>
  <c r="B57" i="16" s="1"/>
  <c r="A57" i="16"/>
  <c r="B56" i="16" a="1"/>
  <c r="B56" i="16" s="1"/>
  <c r="A56" i="16"/>
  <c r="B55" i="16" a="1"/>
  <c r="B55" i="16" s="1"/>
  <c r="A55" i="16"/>
  <c r="B54" i="16" a="1"/>
  <c r="B54" i="16" s="1"/>
  <c r="A54" i="16"/>
  <c r="B53" i="16" a="1"/>
  <c r="B53" i="16" s="1"/>
  <c r="A53" i="16"/>
  <c r="B52" i="16" a="1"/>
  <c r="B52" i="16" s="1"/>
  <c r="A52" i="16"/>
  <c r="B51" i="16" a="1"/>
  <c r="B51" i="16" s="1"/>
  <c r="A51" i="16"/>
  <c r="B50" i="16" a="1"/>
  <c r="B50" i="16" s="1"/>
  <c r="A50" i="16"/>
  <c r="A49" i="16"/>
  <c r="A47" i="16"/>
  <c r="A45" i="16" a="1"/>
  <c r="A45" i="16" s="1"/>
  <c r="B42" i="16" a="1"/>
  <c r="B42" i="16" s="1"/>
  <c r="A42" i="16"/>
  <c r="B41" i="16" a="1"/>
  <c r="B41" i="16" s="1"/>
  <c r="A41" i="16"/>
  <c r="B40" i="16" a="1"/>
  <c r="B40" i="16" s="1"/>
  <c r="A40" i="16"/>
  <c r="B39" i="16" a="1"/>
  <c r="B39" i="16" s="1"/>
  <c r="A39" i="16"/>
  <c r="B38" i="16" a="1"/>
  <c r="B38" i="16" s="1"/>
  <c r="A38" i="16"/>
  <c r="B37" i="16" a="1"/>
  <c r="B37" i="16" s="1"/>
  <c r="A37" i="16"/>
  <c r="B36" i="16" a="1"/>
  <c r="B36" i="16" s="1"/>
  <c r="A36" i="16"/>
  <c r="B35" i="16" a="1"/>
  <c r="B35" i="16" s="1"/>
  <c r="A35" i="16"/>
  <c r="B34" i="16" a="1"/>
  <c r="B34" i="16" s="1"/>
  <c r="A34" i="16"/>
  <c r="B33" i="16" a="1"/>
  <c r="B33" i="16" s="1"/>
  <c r="A33" i="16"/>
  <c r="B32" i="16" a="1"/>
  <c r="B32" i="16" s="1"/>
  <c r="A32" i="16"/>
  <c r="B31" i="16" a="1"/>
  <c r="B31" i="16" s="1"/>
  <c r="A31" i="16"/>
  <c r="B30" i="16" a="1"/>
  <c r="B30" i="16" s="1"/>
  <c r="A30" i="16"/>
  <c r="B29" i="16" a="1"/>
  <c r="B29" i="16" s="1"/>
  <c r="A29" i="16"/>
  <c r="B28" i="16" a="1"/>
  <c r="B28" i="16" s="1"/>
  <c r="A28" i="16"/>
  <c r="B27" i="16" a="1"/>
  <c r="B27" i="16" s="1"/>
  <c r="A27" i="16"/>
  <c r="B26" i="16" a="1"/>
  <c r="B26" i="16" s="1"/>
  <c r="A26" i="16"/>
  <c r="A25" i="16"/>
  <c r="B23" i="16" a="1"/>
  <c r="B23" i="16" s="1"/>
  <c r="A23" i="16"/>
  <c r="B22" i="16" a="1"/>
  <c r="B22" i="16" s="1"/>
  <c r="A22" i="16"/>
  <c r="B21" i="16" a="1"/>
  <c r="B21" i="16" s="1"/>
  <c r="A21" i="16"/>
  <c r="B20" i="16" a="1"/>
  <c r="B20" i="16" s="1"/>
  <c r="A20" i="16"/>
  <c r="B19" i="16" a="1"/>
  <c r="B19" i="16" s="1"/>
  <c r="A19" i="16"/>
  <c r="B18" i="16" a="1"/>
  <c r="B18" i="16" s="1"/>
  <c r="A18" i="16"/>
  <c r="B17" i="16" a="1"/>
  <c r="B17" i="16" s="1"/>
  <c r="A17" i="16"/>
  <c r="B16" i="16" a="1"/>
  <c r="B16" i="16" s="1"/>
  <c r="A16" i="16"/>
  <c r="B15" i="16" a="1"/>
  <c r="B15" i="16" s="1"/>
  <c r="A15" i="16"/>
  <c r="B14" i="16" a="1"/>
  <c r="B14" i="16" s="1"/>
  <c r="A14" i="16"/>
  <c r="B13" i="16" a="1"/>
  <c r="B13" i="16" s="1"/>
  <c r="A13" i="16"/>
  <c r="B12" i="16" a="1"/>
  <c r="B12" i="16" s="1"/>
  <c r="A12" i="16"/>
  <c r="B11" i="16" a="1"/>
  <c r="B11" i="16" s="1"/>
  <c r="A11" i="16"/>
  <c r="B10" i="16" a="1"/>
  <c r="B10" i="16" s="1"/>
  <c r="A10" i="16"/>
  <c r="B9" i="16" a="1"/>
  <c r="B9" i="16" s="1"/>
  <c r="B8" i="16" a="1"/>
  <c r="B8" i="16" s="1"/>
  <c r="A8" i="16"/>
  <c r="B7" i="16" a="1"/>
  <c r="B7" i="16" s="1"/>
  <c r="A7" i="16"/>
  <c r="B6" i="16" a="1"/>
  <c r="B6" i="16" s="1"/>
  <c r="A6" i="16"/>
  <c r="A5" i="16"/>
  <c r="A3" i="16"/>
  <c r="A1" i="16" a="1"/>
  <c r="A1" i="16" s="1"/>
  <c r="B60" i="15" a="1"/>
  <c r="B60" i="15" s="1"/>
  <c r="A60" i="15"/>
  <c r="B59" i="15" a="1"/>
  <c r="B59" i="15" s="1"/>
  <c r="A59" i="15"/>
  <c r="B58" i="15" a="1"/>
  <c r="B58" i="15" s="1"/>
  <c r="A58" i="15"/>
  <c r="B57" i="15" a="1"/>
  <c r="B57" i="15" s="1"/>
  <c r="A57" i="15"/>
  <c r="B56" i="15" a="1"/>
  <c r="B56" i="15" s="1"/>
  <c r="A56" i="15"/>
  <c r="B55" i="15" a="1"/>
  <c r="B55" i="15" s="1"/>
  <c r="A55" i="15"/>
  <c r="B54" i="15" a="1"/>
  <c r="B54" i="15" s="1"/>
  <c r="A54" i="15"/>
  <c r="B53" i="15" a="1"/>
  <c r="B53" i="15" s="1"/>
  <c r="A53" i="15"/>
  <c r="B52" i="15" a="1"/>
  <c r="B52" i="15" s="1"/>
  <c r="A52" i="15"/>
  <c r="B51" i="15" a="1"/>
  <c r="B51" i="15" s="1"/>
  <c r="A51" i="15"/>
  <c r="B50" i="15" a="1"/>
  <c r="B50" i="15" s="1"/>
  <c r="A50" i="15"/>
  <c r="A49" i="15"/>
  <c r="A47" i="15"/>
  <c r="A45" i="15" a="1"/>
  <c r="A45" i="15" s="1"/>
  <c r="B42" i="15" a="1"/>
  <c r="B42" i="15" s="1"/>
  <c r="A42" i="15"/>
  <c r="B41" i="15" a="1"/>
  <c r="B41" i="15" s="1"/>
  <c r="A41" i="15"/>
  <c r="B40" i="15" a="1"/>
  <c r="B40" i="15" s="1"/>
  <c r="A40" i="15"/>
  <c r="B39" i="15" a="1"/>
  <c r="B39" i="15" s="1"/>
  <c r="A39" i="15"/>
  <c r="B38" i="15" a="1"/>
  <c r="B38" i="15" s="1"/>
  <c r="A38" i="15"/>
  <c r="B37" i="15" a="1"/>
  <c r="B37" i="15" s="1"/>
  <c r="A37" i="15"/>
  <c r="B36" i="15" a="1"/>
  <c r="B36" i="15" s="1"/>
  <c r="A36" i="15"/>
  <c r="B35" i="15" a="1"/>
  <c r="B35" i="15" s="1"/>
  <c r="A35" i="15"/>
  <c r="B34" i="15" a="1"/>
  <c r="B34" i="15" s="1"/>
  <c r="A34" i="15"/>
  <c r="B33" i="15" a="1"/>
  <c r="B33" i="15" s="1"/>
  <c r="A33" i="15"/>
  <c r="B32" i="15" a="1"/>
  <c r="B32" i="15" s="1"/>
  <c r="A32" i="15"/>
  <c r="B31" i="15" a="1"/>
  <c r="B31" i="15" s="1"/>
  <c r="A31" i="15"/>
  <c r="B30" i="15" a="1"/>
  <c r="B30" i="15" s="1"/>
  <c r="A30" i="15"/>
  <c r="B29" i="15" a="1"/>
  <c r="B29" i="15" s="1"/>
  <c r="A29" i="15"/>
  <c r="B28" i="15" a="1"/>
  <c r="B28" i="15" s="1"/>
  <c r="A28" i="15"/>
  <c r="B27" i="15" a="1"/>
  <c r="B27" i="15" s="1"/>
  <c r="A27" i="15"/>
  <c r="B26" i="15" a="1"/>
  <c r="B26" i="15" s="1"/>
  <c r="A26" i="15"/>
  <c r="A25" i="15"/>
  <c r="B23" i="15" a="1"/>
  <c r="B23" i="15" s="1"/>
  <c r="A23" i="15"/>
  <c r="B22" i="15" a="1"/>
  <c r="B22" i="15" s="1"/>
  <c r="A22" i="15"/>
  <c r="B21" i="15" a="1"/>
  <c r="B21" i="15" s="1"/>
  <c r="A21" i="15"/>
  <c r="B20" i="15" a="1"/>
  <c r="B20" i="15" s="1"/>
  <c r="A20" i="15"/>
  <c r="B19" i="15" a="1"/>
  <c r="B19" i="15" s="1"/>
  <c r="A19" i="15"/>
  <c r="B18" i="15" a="1"/>
  <c r="B18" i="15" s="1"/>
  <c r="A18" i="15"/>
  <c r="B17" i="15" a="1"/>
  <c r="B17" i="15" s="1"/>
  <c r="A17" i="15"/>
  <c r="B16" i="15" a="1"/>
  <c r="B16" i="15" s="1"/>
  <c r="A16" i="15"/>
  <c r="B15" i="15" a="1"/>
  <c r="B15" i="15" s="1"/>
  <c r="A15" i="15"/>
  <c r="B14" i="15" a="1"/>
  <c r="B14" i="15" s="1"/>
  <c r="A14" i="15"/>
  <c r="B13" i="15" a="1"/>
  <c r="B13" i="15" s="1"/>
  <c r="A13" i="15"/>
  <c r="B12" i="15" a="1"/>
  <c r="B12" i="15" s="1"/>
  <c r="A12" i="15"/>
  <c r="B11" i="15" a="1"/>
  <c r="B11" i="15" s="1"/>
  <c r="A11" i="15"/>
  <c r="B10" i="15" a="1"/>
  <c r="B10" i="15" s="1"/>
  <c r="A10" i="15"/>
  <c r="B9" i="15" a="1"/>
  <c r="B9" i="15" s="1"/>
  <c r="B8" i="15" a="1"/>
  <c r="B8" i="15" s="1"/>
  <c r="A8" i="15"/>
  <c r="B7" i="15" a="1"/>
  <c r="B7" i="15" s="1"/>
  <c r="A7" i="15"/>
  <c r="B6" i="15" a="1"/>
  <c r="B6" i="15" s="1"/>
  <c r="A6" i="15"/>
  <c r="A5" i="15"/>
  <c r="A3" i="15"/>
  <c r="A1" i="15" a="1"/>
  <c r="A1" i="15" s="1"/>
  <c r="B60" i="14" a="1"/>
  <c r="B60" i="14" s="1"/>
  <c r="A60" i="14"/>
  <c r="B59" i="14" a="1"/>
  <c r="B59" i="14" s="1"/>
  <c r="A59" i="14"/>
  <c r="B58" i="14" a="1"/>
  <c r="B58" i="14" s="1"/>
  <c r="A58" i="14"/>
  <c r="B57" i="14" a="1"/>
  <c r="B57" i="14" s="1"/>
  <c r="A57" i="14"/>
  <c r="B56" i="14" a="1"/>
  <c r="B56" i="14" s="1"/>
  <c r="A56" i="14"/>
  <c r="B55" i="14" a="1"/>
  <c r="B55" i="14" s="1"/>
  <c r="A55" i="14"/>
  <c r="B54" i="14" a="1"/>
  <c r="B54" i="14" s="1"/>
  <c r="A54" i="14"/>
  <c r="B53" i="14" a="1"/>
  <c r="B53" i="14" s="1"/>
  <c r="A53" i="14"/>
  <c r="B52" i="14" a="1"/>
  <c r="B52" i="14" s="1"/>
  <c r="A52" i="14"/>
  <c r="B51" i="14" a="1"/>
  <c r="B51" i="14" s="1"/>
  <c r="A51" i="14"/>
  <c r="B50" i="14" a="1"/>
  <c r="B50" i="14" s="1"/>
  <c r="A50" i="14"/>
  <c r="A49" i="14"/>
  <c r="A47" i="14"/>
  <c r="A45" i="14" a="1"/>
  <c r="A45" i="14" s="1"/>
  <c r="B42" i="14" a="1"/>
  <c r="B42" i="14" s="1"/>
  <c r="A42" i="14"/>
  <c r="B41" i="14" a="1"/>
  <c r="B41" i="14" s="1"/>
  <c r="A41" i="14"/>
  <c r="B40" i="14" a="1"/>
  <c r="B40" i="14" s="1"/>
  <c r="A40" i="14"/>
  <c r="B39" i="14" a="1"/>
  <c r="B39" i="14" s="1"/>
  <c r="A39" i="14"/>
  <c r="B38" i="14" a="1"/>
  <c r="B38" i="14" s="1"/>
  <c r="A38" i="14"/>
  <c r="B37" i="14" a="1"/>
  <c r="B37" i="14" s="1"/>
  <c r="A37" i="14"/>
  <c r="B36" i="14" a="1"/>
  <c r="B36" i="14" s="1"/>
  <c r="A36" i="14"/>
  <c r="B35" i="14" a="1"/>
  <c r="B35" i="14" s="1"/>
  <c r="A35" i="14"/>
  <c r="B34" i="14" a="1"/>
  <c r="B34" i="14" s="1"/>
  <c r="A34" i="14"/>
  <c r="B33" i="14" a="1"/>
  <c r="B33" i="14" s="1"/>
  <c r="A33" i="14"/>
  <c r="B32" i="14" a="1"/>
  <c r="B32" i="14" s="1"/>
  <c r="A32" i="14"/>
  <c r="B31" i="14" a="1"/>
  <c r="B31" i="14" s="1"/>
  <c r="A31" i="14"/>
  <c r="B30" i="14" a="1"/>
  <c r="B30" i="14" s="1"/>
  <c r="A30" i="14"/>
  <c r="B29" i="14" a="1"/>
  <c r="B29" i="14" s="1"/>
  <c r="A29" i="14"/>
  <c r="B28" i="14" a="1"/>
  <c r="B28" i="14" s="1"/>
  <c r="A28" i="14"/>
  <c r="B27" i="14" a="1"/>
  <c r="B27" i="14" s="1"/>
  <c r="A27" i="14"/>
  <c r="B26" i="14" a="1"/>
  <c r="B26" i="14" s="1"/>
  <c r="A26" i="14"/>
  <c r="A25" i="14"/>
  <c r="B23" i="14" a="1"/>
  <c r="B23" i="14" s="1"/>
  <c r="A23" i="14"/>
  <c r="B22" i="14" a="1"/>
  <c r="B22" i="14" s="1"/>
  <c r="A22" i="14"/>
  <c r="B21" i="14" a="1"/>
  <c r="B21" i="14" s="1"/>
  <c r="A21" i="14"/>
  <c r="B20" i="14" a="1"/>
  <c r="B20" i="14" s="1"/>
  <c r="A20" i="14"/>
  <c r="B19" i="14" a="1"/>
  <c r="B19" i="14" s="1"/>
  <c r="A19" i="14"/>
  <c r="B18" i="14" a="1"/>
  <c r="B18" i="14" s="1"/>
  <c r="A18" i="14"/>
  <c r="B17" i="14" a="1"/>
  <c r="B17" i="14" s="1"/>
  <c r="A17" i="14"/>
  <c r="B16" i="14" a="1"/>
  <c r="B16" i="14" s="1"/>
  <c r="A16" i="14"/>
  <c r="B15" i="14" a="1"/>
  <c r="B15" i="14" s="1"/>
  <c r="A15" i="14"/>
  <c r="B14" i="14" a="1"/>
  <c r="B14" i="14" s="1"/>
  <c r="A14" i="14"/>
  <c r="B13" i="14" a="1"/>
  <c r="B13" i="14" s="1"/>
  <c r="A13" i="14"/>
  <c r="B12" i="14" a="1"/>
  <c r="B12" i="14" s="1"/>
  <c r="A12" i="14"/>
  <c r="B11" i="14" a="1"/>
  <c r="B11" i="14" s="1"/>
  <c r="A11" i="14"/>
  <c r="B10" i="14" a="1"/>
  <c r="B10" i="14" s="1"/>
  <c r="A10" i="14"/>
  <c r="B9" i="14" a="1"/>
  <c r="B9" i="14" s="1"/>
  <c r="B8" i="14" a="1"/>
  <c r="B8" i="14" s="1"/>
  <c r="A8" i="14"/>
  <c r="B7" i="14" a="1"/>
  <c r="B7" i="14" s="1"/>
  <c r="A7" i="14"/>
  <c r="B6" i="14" a="1"/>
  <c r="B6" i="14" s="1"/>
  <c r="A6" i="14"/>
  <c r="A5" i="14"/>
  <c r="A3" i="14"/>
  <c r="A1" i="14" a="1"/>
  <c r="A1" i="14" s="1"/>
  <c r="B60" i="13" a="1"/>
  <c r="B60" i="13" s="1"/>
  <c r="A60" i="13"/>
  <c r="B59" i="13" a="1"/>
  <c r="B59" i="13" s="1"/>
  <c r="A59" i="13"/>
  <c r="B58" i="13" a="1"/>
  <c r="B58" i="13" s="1"/>
  <c r="A58" i="13"/>
  <c r="B57" i="13" a="1"/>
  <c r="B57" i="13" s="1"/>
  <c r="A57" i="13"/>
  <c r="B56" i="13" a="1"/>
  <c r="B56" i="13" s="1"/>
  <c r="A56" i="13"/>
  <c r="B55" i="13" a="1"/>
  <c r="B55" i="13" s="1"/>
  <c r="A55" i="13"/>
  <c r="B54" i="13" a="1"/>
  <c r="B54" i="13" s="1"/>
  <c r="A54" i="13"/>
  <c r="B53" i="13" a="1"/>
  <c r="B53" i="13" s="1"/>
  <c r="A53" i="13"/>
  <c r="B52" i="13" a="1"/>
  <c r="B52" i="13" s="1"/>
  <c r="A52" i="13"/>
  <c r="B51" i="13" a="1"/>
  <c r="B51" i="13" s="1"/>
  <c r="A51" i="13"/>
  <c r="B50" i="13" a="1"/>
  <c r="B50" i="13" s="1"/>
  <c r="A50" i="13"/>
  <c r="A49" i="13"/>
  <c r="A47" i="13"/>
  <c r="A45" i="13" a="1"/>
  <c r="A45" i="13" s="1"/>
  <c r="B42" i="13" a="1"/>
  <c r="B42" i="13" s="1"/>
  <c r="A42" i="13"/>
  <c r="B41" i="13" a="1"/>
  <c r="B41" i="13" s="1"/>
  <c r="A41" i="13"/>
  <c r="B40" i="13" a="1"/>
  <c r="B40" i="13" s="1"/>
  <c r="A40" i="13"/>
  <c r="B39" i="13" a="1"/>
  <c r="B39" i="13" s="1"/>
  <c r="A39" i="13"/>
  <c r="B38" i="13" a="1"/>
  <c r="B38" i="13" s="1"/>
  <c r="A38" i="13"/>
  <c r="B37" i="13" a="1"/>
  <c r="B37" i="13" s="1"/>
  <c r="A37" i="13"/>
  <c r="B36" i="13" a="1"/>
  <c r="B36" i="13" s="1"/>
  <c r="A36" i="13"/>
  <c r="B35" i="13" a="1"/>
  <c r="B35" i="13" s="1"/>
  <c r="A35" i="13"/>
  <c r="B34" i="13" a="1"/>
  <c r="B34" i="13" s="1"/>
  <c r="A34" i="13"/>
  <c r="B33" i="13" a="1"/>
  <c r="B33" i="13" s="1"/>
  <c r="A33" i="13"/>
  <c r="B32" i="13" a="1"/>
  <c r="B32" i="13" s="1"/>
  <c r="A32" i="13"/>
  <c r="B31" i="13" a="1"/>
  <c r="B31" i="13" s="1"/>
  <c r="A31" i="13"/>
  <c r="B30" i="13" a="1"/>
  <c r="B30" i="13" s="1"/>
  <c r="A30" i="13"/>
  <c r="B29" i="13" a="1"/>
  <c r="B29" i="13" s="1"/>
  <c r="A29" i="13"/>
  <c r="B28" i="13" a="1"/>
  <c r="B28" i="13" s="1"/>
  <c r="A28" i="13"/>
  <c r="B27" i="13" a="1"/>
  <c r="B27" i="13" s="1"/>
  <c r="A27" i="13"/>
  <c r="B26" i="13" a="1"/>
  <c r="B26" i="13" s="1"/>
  <c r="A26" i="13"/>
  <c r="A25" i="13"/>
  <c r="B23" i="13" a="1"/>
  <c r="B23" i="13" s="1"/>
  <c r="A23" i="13"/>
  <c r="B22" i="13" a="1"/>
  <c r="B22" i="13" s="1"/>
  <c r="A22" i="13"/>
  <c r="B21" i="13" a="1"/>
  <c r="B21" i="13" s="1"/>
  <c r="A21" i="13"/>
  <c r="B20" i="13" a="1"/>
  <c r="B20" i="13" s="1"/>
  <c r="A20" i="13"/>
  <c r="B19" i="13" a="1"/>
  <c r="B19" i="13" s="1"/>
  <c r="A19" i="13"/>
  <c r="B18" i="13" a="1"/>
  <c r="B18" i="13" s="1"/>
  <c r="A18" i="13"/>
  <c r="B17" i="13" a="1"/>
  <c r="B17" i="13" s="1"/>
  <c r="A17" i="13"/>
  <c r="B16" i="13" a="1"/>
  <c r="B16" i="13" s="1"/>
  <c r="A16" i="13"/>
  <c r="B15" i="13" a="1"/>
  <c r="B15" i="13" s="1"/>
  <c r="A15" i="13"/>
  <c r="B14" i="13" a="1"/>
  <c r="B14" i="13" s="1"/>
  <c r="A14" i="13"/>
  <c r="B13" i="13" a="1"/>
  <c r="B13" i="13" s="1"/>
  <c r="A13" i="13"/>
  <c r="B12" i="13" a="1"/>
  <c r="B12" i="13" s="1"/>
  <c r="A12" i="13"/>
  <c r="B11" i="13" a="1"/>
  <c r="B11" i="13" s="1"/>
  <c r="A11" i="13"/>
  <c r="B10" i="13" a="1"/>
  <c r="B10" i="13" s="1"/>
  <c r="A10" i="13"/>
  <c r="B9" i="13" a="1"/>
  <c r="B9" i="13" s="1"/>
  <c r="B8" i="13" a="1"/>
  <c r="B8" i="13" s="1"/>
  <c r="A8" i="13"/>
  <c r="B7" i="13" a="1"/>
  <c r="B7" i="13" s="1"/>
  <c r="A7" i="13"/>
  <c r="B6" i="13" a="1"/>
  <c r="B6" i="13" s="1"/>
  <c r="A6" i="13"/>
  <c r="A5" i="13"/>
  <c r="A3" i="13"/>
  <c r="A1" i="13" a="1"/>
  <c r="A1" i="13" s="1"/>
  <c r="B60" i="12" a="1"/>
  <c r="B60" i="12" s="1"/>
  <c r="A60" i="12"/>
  <c r="B59" i="12" a="1"/>
  <c r="B59" i="12" s="1"/>
  <c r="A59" i="12"/>
  <c r="B58" i="12" a="1"/>
  <c r="B58" i="12" s="1"/>
  <c r="A58" i="12"/>
  <c r="B57" i="12" a="1"/>
  <c r="B57" i="12" s="1"/>
  <c r="A57" i="12"/>
  <c r="B56" i="12" a="1"/>
  <c r="B56" i="12" s="1"/>
  <c r="A56" i="12"/>
  <c r="B55" i="12" a="1"/>
  <c r="B55" i="12" s="1"/>
  <c r="A55" i="12"/>
  <c r="B54" i="12" a="1"/>
  <c r="B54" i="12" s="1"/>
  <c r="A54" i="12"/>
  <c r="B53" i="12" a="1"/>
  <c r="B53" i="12" s="1"/>
  <c r="A53" i="12"/>
  <c r="B52" i="12" a="1"/>
  <c r="B52" i="12" s="1"/>
  <c r="A52" i="12"/>
  <c r="B51" i="12" a="1"/>
  <c r="B51" i="12" s="1"/>
  <c r="A51" i="12"/>
  <c r="B50" i="12" a="1"/>
  <c r="B50" i="12" s="1"/>
  <c r="A50" i="12"/>
  <c r="A49" i="12"/>
  <c r="A47" i="12"/>
  <c r="A45" i="12" a="1"/>
  <c r="A45" i="12" s="1"/>
  <c r="B42" i="12" a="1"/>
  <c r="B42" i="12" s="1"/>
  <c r="A42" i="12"/>
  <c r="B41" i="12" a="1"/>
  <c r="B41" i="12" s="1"/>
  <c r="A41" i="12"/>
  <c r="B40" i="12" a="1"/>
  <c r="B40" i="12" s="1"/>
  <c r="A40" i="12"/>
  <c r="B39" i="12" a="1"/>
  <c r="B39" i="12" s="1"/>
  <c r="A39" i="12"/>
  <c r="B38" i="12" a="1"/>
  <c r="B38" i="12" s="1"/>
  <c r="A38" i="12"/>
  <c r="B37" i="12" a="1"/>
  <c r="B37" i="12" s="1"/>
  <c r="A37" i="12"/>
  <c r="B36" i="12" a="1"/>
  <c r="B36" i="12" s="1"/>
  <c r="A36" i="12"/>
  <c r="B35" i="12" a="1"/>
  <c r="B35" i="12" s="1"/>
  <c r="A35" i="12"/>
  <c r="B34" i="12" a="1"/>
  <c r="B34" i="12" s="1"/>
  <c r="A34" i="12"/>
  <c r="B33" i="12" a="1"/>
  <c r="B33" i="12" s="1"/>
  <c r="A33" i="12"/>
  <c r="B32" i="12" a="1"/>
  <c r="B32" i="12" s="1"/>
  <c r="A32" i="12"/>
  <c r="B31" i="12" a="1"/>
  <c r="B31" i="12" s="1"/>
  <c r="A31" i="12"/>
  <c r="B30" i="12" a="1"/>
  <c r="B30" i="12" s="1"/>
  <c r="A30" i="12"/>
  <c r="B29" i="12" a="1"/>
  <c r="B29" i="12" s="1"/>
  <c r="A29" i="12"/>
  <c r="B28" i="12" a="1"/>
  <c r="B28" i="12" s="1"/>
  <c r="A28" i="12"/>
  <c r="B27" i="12" a="1"/>
  <c r="B27" i="12" s="1"/>
  <c r="A27" i="12"/>
  <c r="B26" i="12" a="1"/>
  <c r="B26" i="12" s="1"/>
  <c r="A26" i="12"/>
  <c r="A25" i="12"/>
  <c r="B23" i="12" a="1"/>
  <c r="B23" i="12" s="1"/>
  <c r="A23" i="12"/>
  <c r="B22" i="12" a="1"/>
  <c r="B22" i="12" s="1"/>
  <c r="A22" i="12"/>
  <c r="B21" i="12" a="1"/>
  <c r="B21" i="12" s="1"/>
  <c r="A21" i="12"/>
  <c r="B20" i="12" a="1"/>
  <c r="B20" i="12" s="1"/>
  <c r="A20" i="12"/>
  <c r="B19" i="12" a="1"/>
  <c r="B19" i="12" s="1"/>
  <c r="A19" i="12"/>
  <c r="B18" i="12" a="1"/>
  <c r="B18" i="12" s="1"/>
  <c r="A18" i="12"/>
  <c r="B17" i="12" a="1"/>
  <c r="B17" i="12" s="1"/>
  <c r="A17" i="12"/>
  <c r="B16" i="12" a="1"/>
  <c r="B16" i="12" s="1"/>
  <c r="A16" i="12"/>
  <c r="B15" i="12" a="1"/>
  <c r="B15" i="12" s="1"/>
  <c r="A15" i="12"/>
  <c r="B14" i="12" a="1"/>
  <c r="B14" i="12" s="1"/>
  <c r="A14" i="12"/>
  <c r="B13" i="12" a="1"/>
  <c r="B13" i="12" s="1"/>
  <c r="A13" i="12"/>
  <c r="B12" i="12" a="1"/>
  <c r="B12" i="12" s="1"/>
  <c r="A12" i="12"/>
  <c r="B11" i="12" a="1"/>
  <c r="B11" i="12" s="1"/>
  <c r="A11" i="12"/>
  <c r="B10" i="12" a="1"/>
  <c r="B10" i="12" s="1"/>
  <c r="A10" i="12"/>
  <c r="B9" i="12" a="1"/>
  <c r="B9" i="12" s="1"/>
  <c r="B8" i="12" a="1"/>
  <c r="B8" i="12" s="1"/>
  <c r="A8" i="12"/>
  <c r="B7" i="12" a="1"/>
  <c r="B7" i="12" s="1"/>
  <c r="A7" i="12"/>
  <c r="B6" i="12" a="1"/>
  <c r="B6" i="12" s="1"/>
  <c r="A6" i="12"/>
  <c r="A5" i="12"/>
  <c r="A3" i="12"/>
  <c r="A1" i="12" a="1"/>
  <c r="A1" i="12" s="1"/>
  <c r="B60" i="11" a="1"/>
  <c r="B60" i="11" s="1"/>
  <c r="A60" i="11"/>
  <c r="B59" i="11" a="1"/>
  <c r="B59" i="11" s="1"/>
  <c r="A59" i="11"/>
  <c r="B58" i="11" a="1"/>
  <c r="B58" i="11" s="1"/>
  <c r="A58" i="11"/>
  <c r="B57" i="11" a="1"/>
  <c r="B57" i="11" s="1"/>
  <c r="A57" i="11"/>
  <c r="B56" i="11" a="1"/>
  <c r="B56" i="11" s="1"/>
  <c r="A56" i="11"/>
  <c r="B55" i="11" a="1"/>
  <c r="B55" i="11" s="1"/>
  <c r="A55" i="11"/>
  <c r="B54" i="11" a="1"/>
  <c r="B54" i="11" s="1"/>
  <c r="A54" i="11"/>
  <c r="B53" i="11" a="1"/>
  <c r="B53" i="11" s="1"/>
  <c r="A53" i="11"/>
  <c r="B52" i="11" a="1"/>
  <c r="B52" i="11" s="1"/>
  <c r="A52" i="11"/>
  <c r="B51" i="11" a="1"/>
  <c r="B51" i="11" s="1"/>
  <c r="A51" i="11"/>
  <c r="B50" i="11" a="1"/>
  <c r="B50" i="11" s="1"/>
  <c r="A50" i="11"/>
  <c r="A49" i="11"/>
  <c r="A47" i="11"/>
  <c r="A45" i="11" a="1"/>
  <c r="A45" i="11" s="1"/>
  <c r="B42" i="11" a="1"/>
  <c r="B42" i="11" s="1"/>
  <c r="A42" i="11"/>
  <c r="B41" i="11" a="1"/>
  <c r="B41" i="11" s="1"/>
  <c r="A41" i="11"/>
  <c r="B40" i="11" a="1"/>
  <c r="B40" i="11" s="1"/>
  <c r="A40" i="11"/>
  <c r="B39" i="11" a="1"/>
  <c r="B39" i="11" s="1"/>
  <c r="A39" i="11"/>
  <c r="B38" i="11" a="1"/>
  <c r="B38" i="11" s="1"/>
  <c r="A38" i="11"/>
  <c r="B37" i="11" a="1"/>
  <c r="B37" i="11" s="1"/>
  <c r="A37" i="11"/>
  <c r="B36" i="11" a="1"/>
  <c r="B36" i="11" s="1"/>
  <c r="A36" i="11"/>
  <c r="B35" i="11" a="1"/>
  <c r="B35" i="11" s="1"/>
  <c r="A35" i="11"/>
  <c r="B34" i="11" a="1"/>
  <c r="B34" i="11" s="1"/>
  <c r="A34" i="11"/>
  <c r="B33" i="11" a="1"/>
  <c r="B33" i="11" s="1"/>
  <c r="A33" i="11"/>
  <c r="B32" i="11" a="1"/>
  <c r="B32" i="11" s="1"/>
  <c r="A32" i="11"/>
  <c r="B31" i="11" a="1"/>
  <c r="B31" i="11" s="1"/>
  <c r="A31" i="11"/>
  <c r="B30" i="11" a="1"/>
  <c r="B30" i="11" s="1"/>
  <c r="A30" i="11"/>
  <c r="B29" i="11" a="1"/>
  <c r="B29" i="11" s="1"/>
  <c r="A29" i="11"/>
  <c r="B28" i="11" a="1"/>
  <c r="B28" i="11" s="1"/>
  <c r="A28" i="11"/>
  <c r="B27" i="11" a="1"/>
  <c r="B27" i="11" s="1"/>
  <c r="A27" i="11"/>
  <c r="B26" i="11" a="1"/>
  <c r="B26" i="11" s="1"/>
  <c r="A26" i="11"/>
  <c r="A25" i="11"/>
  <c r="B23" i="11" a="1"/>
  <c r="B23" i="11" s="1"/>
  <c r="A23" i="11"/>
  <c r="B22" i="11" a="1"/>
  <c r="B22" i="11" s="1"/>
  <c r="A22" i="11"/>
  <c r="B21" i="11" a="1"/>
  <c r="B21" i="11" s="1"/>
  <c r="A21" i="11"/>
  <c r="B20" i="11" a="1"/>
  <c r="B20" i="11" s="1"/>
  <c r="A20" i="11"/>
  <c r="B19" i="11" a="1"/>
  <c r="B19" i="11" s="1"/>
  <c r="A19" i="11"/>
  <c r="B18" i="11" a="1"/>
  <c r="B18" i="11" s="1"/>
  <c r="A18" i="11"/>
  <c r="B17" i="11" a="1"/>
  <c r="B17" i="11" s="1"/>
  <c r="A17" i="11"/>
  <c r="B16" i="11" a="1"/>
  <c r="B16" i="11" s="1"/>
  <c r="A16" i="11"/>
  <c r="B15" i="11" a="1"/>
  <c r="B15" i="11" s="1"/>
  <c r="A15" i="11"/>
  <c r="B14" i="11" a="1"/>
  <c r="B14" i="11" s="1"/>
  <c r="A14" i="11"/>
  <c r="B13" i="11" a="1"/>
  <c r="B13" i="11" s="1"/>
  <c r="A13" i="11"/>
  <c r="B12" i="11" a="1"/>
  <c r="B12" i="11" s="1"/>
  <c r="A12" i="11"/>
  <c r="B11" i="11" a="1"/>
  <c r="B11" i="11" s="1"/>
  <c r="A11" i="11"/>
  <c r="B10" i="11" a="1"/>
  <c r="B10" i="11" s="1"/>
  <c r="A10" i="11"/>
  <c r="B9" i="11" a="1"/>
  <c r="B9" i="11" s="1"/>
  <c r="B8" i="11" a="1"/>
  <c r="B8" i="11" s="1"/>
  <c r="A8" i="11"/>
  <c r="B7" i="11" a="1"/>
  <c r="B7" i="11" s="1"/>
  <c r="A7" i="11"/>
  <c r="B6" i="11" a="1"/>
  <c r="B6" i="11" s="1"/>
  <c r="A6" i="11"/>
  <c r="A5" i="11"/>
  <c r="A3" i="11"/>
  <c r="A1" i="11" a="1"/>
  <c r="A1" i="11" s="1"/>
  <c r="B60" i="10" a="1"/>
  <c r="B60" i="10" s="1"/>
  <c r="A60" i="10"/>
  <c r="B59" i="10" a="1"/>
  <c r="B59" i="10" s="1"/>
  <c r="A59" i="10"/>
  <c r="B58" i="10" a="1"/>
  <c r="B58" i="10" s="1"/>
  <c r="A58" i="10"/>
  <c r="B57" i="10" a="1"/>
  <c r="B57" i="10" s="1"/>
  <c r="A57" i="10"/>
  <c r="B56" i="10" a="1"/>
  <c r="B56" i="10" s="1"/>
  <c r="A56" i="10"/>
  <c r="B55" i="10" a="1"/>
  <c r="B55" i="10" s="1"/>
  <c r="A55" i="10"/>
  <c r="B54" i="10" a="1"/>
  <c r="B54" i="10" s="1"/>
  <c r="A54" i="10"/>
  <c r="B53" i="10" a="1"/>
  <c r="B53" i="10" s="1"/>
  <c r="A53" i="10"/>
  <c r="B52" i="10" a="1"/>
  <c r="B52" i="10" s="1"/>
  <c r="A52" i="10"/>
  <c r="B51" i="10" a="1"/>
  <c r="B51" i="10" s="1"/>
  <c r="A51" i="10"/>
  <c r="B50" i="10" a="1"/>
  <c r="B50" i="10" s="1"/>
  <c r="A50" i="10"/>
  <c r="A49" i="10"/>
  <c r="A47" i="10"/>
  <c r="A45" i="10" a="1"/>
  <c r="A45" i="10" s="1"/>
  <c r="B42" i="10" a="1"/>
  <c r="B42" i="10" s="1"/>
  <c r="A42" i="10"/>
  <c r="B41" i="10" a="1"/>
  <c r="B41" i="10" s="1"/>
  <c r="A41" i="10"/>
  <c r="B40" i="10" a="1"/>
  <c r="B40" i="10" s="1"/>
  <c r="A40" i="10"/>
  <c r="B39" i="10" a="1"/>
  <c r="B39" i="10" s="1"/>
  <c r="A39" i="10"/>
  <c r="B38" i="10" a="1"/>
  <c r="B38" i="10" s="1"/>
  <c r="A38" i="10"/>
  <c r="B37" i="10" a="1"/>
  <c r="B37" i="10" s="1"/>
  <c r="A37" i="10"/>
  <c r="B36" i="10" a="1"/>
  <c r="B36" i="10" s="1"/>
  <c r="A36" i="10"/>
  <c r="B35" i="10" a="1"/>
  <c r="B35" i="10" s="1"/>
  <c r="A35" i="10"/>
  <c r="B34" i="10" a="1"/>
  <c r="B34" i="10" s="1"/>
  <c r="A34" i="10"/>
  <c r="B33" i="10" a="1"/>
  <c r="B33" i="10" s="1"/>
  <c r="A33" i="10"/>
  <c r="B32" i="10" a="1"/>
  <c r="B32" i="10" s="1"/>
  <c r="A32" i="10"/>
  <c r="B31" i="10" a="1"/>
  <c r="B31" i="10" s="1"/>
  <c r="A31" i="10"/>
  <c r="B30" i="10" a="1"/>
  <c r="B30" i="10" s="1"/>
  <c r="A30" i="10"/>
  <c r="B29" i="10" a="1"/>
  <c r="B29" i="10" s="1"/>
  <c r="A29" i="10"/>
  <c r="B28" i="10" a="1"/>
  <c r="B28" i="10" s="1"/>
  <c r="A28" i="10"/>
  <c r="B27" i="10" a="1"/>
  <c r="B27" i="10" s="1"/>
  <c r="A27" i="10"/>
  <c r="B26" i="10" a="1"/>
  <c r="B26" i="10" s="1"/>
  <c r="A26" i="10"/>
  <c r="A25" i="10"/>
  <c r="B23" i="10" a="1"/>
  <c r="B23" i="10" s="1"/>
  <c r="A23" i="10"/>
  <c r="B22" i="10" a="1"/>
  <c r="B22" i="10" s="1"/>
  <c r="A22" i="10"/>
  <c r="B21" i="10" a="1"/>
  <c r="B21" i="10" s="1"/>
  <c r="A21" i="10"/>
  <c r="B20" i="10" a="1"/>
  <c r="B20" i="10" s="1"/>
  <c r="A20" i="10"/>
  <c r="B19" i="10" a="1"/>
  <c r="B19" i="10" s="1"/>
  <c r="A19" i="10"/>
  <c r="B18" i="10" a="1"/>
  <c r="B18" i="10" s="1"/>
  <c r="A18" i="10"/>
  <c r="B17" i="10" a="1"/>
  <c r="B17" i="10" s="1"/>
  <c r="A17" i="10"/>
  <c r="B16" i="10" a="1"/>
  <c r="B16" i="10" s="1"/>
  <c r="A16" i="10"/>
  <c r="B15" i="10" a="1"/>
  <c r="B15" i="10" s="1"/>
  <c r="A15" i="10"/>
  <c r="B14" i="10" a="1"/>
  <c r="B14" i="10" s="1"/>
  <c r="A14" i="10"/>
  <c r="B13" i="10" a="1"/>
  <c r="B13" i="10" s="1"/>
  <c r="A13" i="10"/>
  <c r="B12" i="10" a="1"/>
  <c r="B12" i="10" s="1"/>
  <c r="A12" i="10"/>
  <c r="B11" i="10" a="1"/>
  <c r="B11" i="10" s="1"/>
  <c r="A11" i="10"/>
  <c r="B10" i="10" a="1"/>
  <c r="B10" i="10" s="1"/>
  <c r="A10" i="10"/>
  <c r="B9" i="10" a="1"/>
  <c r="B9" i="10" s="1"/>
  <c r="B8" i="10" a="1"/>
  <c r="B8" i="10" s="1"/>
  <c r="A8" i="10"/>
  <c r="B7" i="10" a="1"/>
  <c r="B7" i="10" s="1"/>
  <c r="A7" i="10"/>
  <c r="B6" i="10" a="1"/>
  <c r="B6" i="10" s="1"/>
  <c r="A6" i="10"/>
  <c r="A5" i="10"/>
  <c r="A3" i="10"/>
  <c r="A1" i="10" a="1"/>
  <c r="A1" i="10" s="1"/>
  <c r="B60" i="9" a="1"/>
  <c r="B60" i="9" s="1"/>
  <c r="A60" i="9"/>
  <c r="B59" i="9" a="1"/>
  <c r="B59" i="9" s="1"/>
  <c r="A59" i="9"/>
  <c r="B58" i="9" a="1"/>
  <c r="B58" i="9" s="1"/>
  <c r="A58" i="9"/>
  <c r="B57" i="9" a="1"/>
  <c r="B57" i="9" s="1"/>
  <c r="A57" i="9"/>
  <c r="B56" i="9" a="1"/>
  <c r="B56" i="9" s="1"/>
  <c r="A56" i="9"/>
  <c r="B55" i="9" a="1"/>
  <c r="B55" i="9" s="1"/>
  <c r="A55" i="9"/>
  <c r="B54" i="9" a="1"/>
  <c r="B54" i="9" s="1"/>
  <c r="A54" i="9"/>
  <c r="B53" i="9" a="1"/>
  <c r="B53" i="9" s="1"/>
  <c r="A53" i="9"/>
  <c r="B52" i="9" a="1"/>
  <c r="B52" i="9" s="1"/>
  <c r="A52" i="9"/>
  <c r="B51" i="9" a="1"/>
  <c r="B51" i="9" s="1"/>
  <c r="A51" i="9"/>
  <c r="B50" i="9" a="1"/>
  <c r="B50" i="9" s="1"/>
  <c r="A50" i="9"/>
  <c r="A49" i="9"/>
  <c r="A47" i="9"/>
  <c r="A45" i="9" a="1"/>
  <c r="A45" i="9" s="1"/>
  <c r="B42" i="9" a="1"/>
  <c r="B42" i="9" s="1"/>
  <c r="A42" i="9"/>
  <c r="B41" i="9" a="1"/>
  <c r="B41" i="9" s="1"/>
  <c r="A41" i="9"/>
  <c r="B40" i="9" a="1"/>
  <c r="B40" i="9" s="1"/>
  <c r="A40" i="9"/>
  <c r="B39" i="9" a="1"/>
  <c r="B39" i="9" s="1"/>
  <c r="A39" i="9"/>
  <c r="B38" i="9" a="1"/>
  <c r="B38" i="9" s="1"/>
  <c r="A38" i="9"/>
  <c r="B37" i="9" a="1"/>
  <c r="B37" i="9" s="1"/>
  <c r="A37" i="9"/>
  <c r="B36" i="9" a="1"/>
  <c r="B36" i="9" s="1"/>
  <c r="A36" i="9"/>
  <c r="B35" i="9" a="1"/>
  <c r="B35" i="9" s="1"/>
  <c r="A35" i="9"/>
  <c r="B34" i="9" a="1"/>
  <c r="B34" i="9" s="1"/>
  <c r="A34" i="9"/>
  <c r="B33" i="9" a="1"/>
  <c r="B33" i="9" s="1"/>
  <c r="A33" i="9"/>
  <c r="B32" i="9" a="1"/>
  <c r="B32" i="9" s="1"/>
  <c r="A32" i="9"/>
  <c r="B31" i="9" a="1"/>
  <c r="B31" i="9" s="1"/>
  <c r="A31" i="9"/>
  <c r="B30" i="9" a="1"/>
  <c r="B30" i="9" s="1"/>
  <c r="A30" i="9"/>
  <c r="B29" i="9" a="1"/>
  <c r="B29" i="9" s="1"/>
  <c r="A29" i="9"/>
  <c r="B28" i="9" a="1"/>
  <c r="B28" i="9" s="1"/>
  <c r="A28" i="9"/>
  <c r="B27" i="9" a="1"/>
  <c r="B27" i="9" s="1"/>
  <c r="A27" i="9"/>
  <c r="B26" i="9" a="1"/>
  <c r="B26" i="9" s="1"/>
  <c r="A26" i="9"/>
  <c r="A25" i="9"/>
  <c r="B23" i="9" a="1"/>
  <c r="B23" i="9" s="1"/>
  <c r="A23" i="9"/>
  <c r="B22" i="9" a="1"/>
  <c r="B22" i="9" s="1"/>
  <c r="A22" i="9"/>
  <c r="B21" i="9" a="1"/>
  <c r="B21" i="9" s="1"/>
  <c r="A21" i="9"/>
  <c r="B20" i="9" a="1"/>
  <c r="B20" i="9" s="1"/>
  <c r="A20" i="9"/>
  <c r="B19" i="9" a="1"/>
  <c r="B19" i="9" s="1"/>
  <c r="A19" i="9"/>
  <c r="B18" i="9" a="1"/>
  <c r="B18" i="9" s="1"/>
  <c r="A18" i="9"/>
  <c r="B17" i="9" a="1"/>
  <c r="B17" i="9" s="1"/>
  <c r="A17" i="9"/>
  <c r="B16" i="9" a="1"/>
  <c r="B16" i="9" s="1"/>
  <c r="A16" i="9"/>
  <c r="B15" i="9" a="1"/>
  <c r="B15" i="9" s="1"/>
  <c r="A15" i="9"/>
  <c r="B14" i="9" a="1"/>
  <c r="B14" i="9" s="1"/>
  <c r="A14" i="9"/>
  <c r="B13" i="9" a="1"/>
  <c r="B13" i="9" s="1"/>
  <c r="A13" i="9"/>
  <c r="B12" i="9" a="1"/>
  <c r="B12" i="9" s="1"/>
  <c r="A12" i="9"/>
  <c r="B11" i="9" a="1"/>
  <c r="B11" i="9" s="1"/>
  <c r="A11" i="9"/>
  <c r="B10" i="9" a="1"/>
  <c r="B10" i="9" s="1"/>
  <c r="A10" i="9"/>
  <c r="B9" i="9" a="1"/>
  <c r="B9" i="9" s="1"/>
  <c r="B8" i="9" a="1"/>
  <c r="B8" i="9" s="1"/>
  <c r="A8" i="9"/>
  <c r="B7" i="9" a="1"/>
  <c r="B7" i="9" s="1"/>
  <c r="A7" i="9"/>
  <c r="B6" i="9" a="1"/>
  <c r="B6" i="9" s="1"/>
  <c r="A6" i="9"/>
  <c r="A5" i="9"/>
  <c r="A3" i="9"/>
  <c r="A1" i="9" a="1"/>
  <c r="A1" i="9" s="1"/>
  <c r="B60" i="8" a="1"/>
  <c r="B60" i="8" s="1"/>
  <c r="A60" i="8"/>
  <c r="B59" i="8" a="1"/>
  <c r="B59" i="8" s="1"/>
  <c r="A59" i="8"/>
  <c r="B58" i="8" a="1"/>
  <c r="B58" i="8" s="1"/>
  <c r="A58" i="8"/>
  <c r="B57" i="8" a="1"/>
  <c r="B57" i="8" s="1"/>
  <c r="A57" i="8"/>
  <c r="B56" i="8" a="1"/>
  <c r="B56" i="8" s="1"/>
  <c r="A56" i="8"/>
  <c r="B55" i="8" a="1"/>
  <c r="B55" i="8" s="1"/>
  <c r="A55" i="8"/>
  <c r="B54" i="8" a="1"/>
  <c r="B54" i="8" s="1"/>
  <c r="A54" i="8"/>
  <c r="B53" i="8" a="1"/>
  <c r="B53" i="8" s="1"/>
  <c r="A53" i="8"/>
  <c r="B52" i="8" a="1"/>
  <c r="B52" i="8" s="1"/>
  <c r="A52" i="8"/>
  <c r="B51" i="8" a="1"/>
  <c r="B51" i="8" s="1"/>
  <c r="A51" i="8"/>
  <c r="B50" i="8" a="1"/>
  <c r="B50" i="8" s="1"/>
  <c r="A50" i="8"/>
  <c r="A49" i="8"/>
  <c r="A47" i="8"/>
  <c r="A45" i="8" a="1"/>
  <c r="A45" i="8" s="1"/>
  <c r="B42" i="8" a="1"/>
  <c r="B42" i="8" s="1"/>
  <c r="A42" i="8"/>
  <c r="B41" i="8" a="1"/>
  <c r="B41" i="8" s="1"/>
  <c r="A41" i="8"/>
  <c r="B40" i="8" a="1"/>
  <c r="B40" i="8" s="1"/>
  <c r="A40" i="8"/>
  <c r="B39" i="8" a="1"/>
  <c r="B39" i="8" s="1"/>
  <c r="A39" i="8"/>
  <c r="B38" i="8" a="1"/>
  <c r="B38" i="8" s="1"/>
  <c r="A38" i="8"/>
  <c r="B37" i="8" a="1"/>
  <c r="B37" i="8" s="1"/>
  <c r="A37" i="8"/>
  <c r="B36" i="8" a="1"/>
  <c r="B36" i="8" s="1"/>
  <c r="A36" i="8"/>
  <c r="B35" i="8" a="1"/>
  <c r="B35" i="8" s="1"/>
  <c r="A35" i="8"/>
  <c r="B34" i="8" a="1"/>
  <c r="B34" i="8" s="1"/>
  <c r="A34" i="8"/>
  <c r="B33" i="8" a="1"/>
  <c r="B33" i="8" s="1"/>
  <c r="A33" i="8"/>
  <c r="B32" i="8" a="1"/>
  <c r="B32" i="8" s="1"/>
  <c r="A32" i="8"/>
  <c r="B31" i="8" a="1"/>
  <c r="B31" i="8" s="1"/>
  <c r="A31" i="8"/>
  <c r="B30" i="8" a="1"/>
  <c r="B30" i="8" s="1"/>
  <c r="A30" i="8"/>
  <c r="B29" i="8" a="1"/>
  <c r="B29" i="8" s="1"/>
  <c r="A29" i="8"/>
  <c r="B28" i="8" a="1"/>
  <c r="B28" i="8" s="1"/>
  <c r="A28" i="8"/>
  <c r="B27" i="8" a="1"/>
  <c r="B27" i="8" s="1"/>
  <c r="A27" i="8"/>
  <c r="B26" i="8" a="1"/>
  <c r="B26" i="8" s="1"/>
  <c r="A26" i="8"/>
  <c r="A25" i="8"/>
  <c r="B23" i="8" a="1"/>
  <c r="B23" i="8" s="1"/>
  <c r="A23" i="8"/>
  <c r="B22" i="8" a="1"/>
  <c r="B22" i="8" s="1"/>
  <c r="A22" i="8"/>
  <c r="B21" i="8" a="1"/>
  <c r="B21" i="8" s="1"/>
  <c r="A21" i="8"/>
  <c r="B20" i="8" a="1"/>
  <c r="B20" i="8" s="1"/>
  <c r="A20" i="8"/>
  <c r="B19" i="8" a="1"/>
  <c r="B19" i="8" s="1"/>
  <c r="A19" i="8"/>
  <c r="B18" i="8" a="1"/>
  <c r="B18" i="8" s="1"/>
  <c r="A18" i="8"/>
  <c r="B17" i="8" a="1"/>
  <c r="B17" i="8" s="1"/>
  <c r="A17" i="8"/>
  <c r="B16" i="8" a="1"/>
  <c r="B16" i="8" s="1"/>
  <c r="A16" i="8"/>
  <c r="B15" i="8" a="1"/>
  <c r="B15" i="8" s="1"/>
  <c r="A15" i="8"/>
  <c r="B14" i="8" a="1"/>
  <c r="B14" i="8" s="1"/>
  <c r="A14" i="8"/>
  <c r="B13" i="8" a="1"/>
  <c r="B13" i="8" s="1"/>
  <c r="A13" i="8"/>
  <c r="B12" i="8" a="1"/>
  <c r="B12" i="8" s="1"/>
  <c r="A12" i="8"/>
  <c r="B11" i="8" a="1"/>
  <c r="B11" i="8" s="1"/>
  <c r="A11" i="8"/>
  <c r="B10" i="8" a="1"/>
  <c r="B10" i="8" s="1"/>
  <c r="A10" i="8"/>
  <c r="B9" i="8" a="1"/>
  <c r="B9" i="8" s="1"/>
  <c r="B8" i="8" a="1"/>
  <c r="B8" i="8" s="1"/>
  <c r="A8" i="8"/>
  <c r="B7" i="8" a="1"/>
  <c r="B7" i="8" s="1"/>
  <c r="A7" i="8"/>
  <c r="B6" i="8" a="1"/>
  <c r="B6" i="8" s="1"/>
  <c r="A6" i="8"/>
  <c r="A5" i="8"/>
  <c r="A3" i="8"/>
  <c r="A1" i="8" a="1"/>
  <c r="A1" i="8" s="1"/>
  <c r="B60" i="7" a="1"/>
  <c r="B60" i="7" s="1"/>
  <c r="A60" i="7"/>
  <c r="B59" i="7" a="1"/>
  <c r="B59" i="7" s="1"/>
  <c r="A59" i="7"/>
  <c r="B58" i="7" a="1"/>
  <c r="B58" i="7" s="1"/>
  <c r="A58" i="7"/>
  <c r="B57" i="7" a="1"/>
  <c r="B57" i="7" s="1"/>
  <c r="A57" i="7"/>
  <c r="B56" i="7" a="1"/>
  <c r="B56" i="7" s="1"/>
  <c r="A56" i="7"/>
  <c r="B55" i="7" a="1"/>
  <c r="B55" i="7" s="1"/>
  <c r="A55" i="7"/>
  <c r="B54" i="7" a="1"/>
  <c r="B54" i="7" s="1"/>
  <c r="A54" i="7"/>
  <c r="B53" i="7" a="1"/>
  <c r="B53" i="7" s="1"/>
  <c r="A53" i="7"/>
  <c r="B52" i="7" a="1"/>
  <c r="B52" i="7" s="1"/>
  <c r="A52" i="7"/>
  <c r="B51" i="7" a="1"/>
  <c r="B51" i="7" s="1"/>
  <c r="A51" i="7"/>
  <c r="B50" i="7" a="1"/>
  <c r="B50" i="7" s="1"/>
  <c r="A50" i="7"/>
  <c r="A49" i="7"/>
  <c r="A47" i="7"/>
  <c r="A45" i="7" a="1"/>
  <c r="A45" i="7" s="1"/>
  <c r="B42" i="7" a="1"/>
  <c r="B42" i="7" s="1"/>
  <c r="A42" i="7"/>
  <c r="B41" i="7" a="1"/>
  <c r="B41" i="7" s="1"/>
  <c r="A41" i="7"/>
  <c r="B40" i="7" a="1"/>
  <c r="B40" i="7" s="1"/>
  <c r="A40" i="7"/>
  <c r="B39" i="7" a="1"/>
  <c r="B39" i="7" s="1"/>
  <c r="A39" i="7"/>
  <c r="B38" i="7" a="1"/>
  <c r="B38" i="7" s="1"/>
  <c r="A38" i="7"/>
  <c r="B37" i="7" a="1"/>
  <c r="B37" i="7" s="1"/>
  <c r="A37" i="7"/>
  <c r="B36" i="7" a="1"/>
  <c r="B36" i="7" s="1"/>
  <c r="A36" i="7"/>
  <c r="B35" i="7" a="1"/>
  <c r="B35" i="7" s="1"/>
  <c r="A35" i="7"/>
  <c r="B34" i="7" a="1"/>
  <c r="B34" i="7" s="1"/>
  <c r="A34" i="7"/>
  <c r="B33" i="7" a="1"/>
  <c r="B33" i="7" s="1"/>
  <c r="A33" i="7"/>
  <c r="B32" i="7" a="1"/>
  <c r="B32" i="7" s="1"/>
  <c r="A32" i="7"/>
  <c r="B31" i="7" a="1"/>
  <c r="B31" i="7" s="1"/>
  <c r="A31" i="7"/>
  <c r="B30" i="7" a="1"/>
  <c r="B30" i="7" s="1"/>
  <c r="A30" i="7"/>
  <c r="B29" i="7" a="1"/>
  <c r="B29" i="7" s="1"/>
  <c r="A29" i="7"/>
  <c r="B28" i="7" a="1"/>
  <c r="B28" i="7" s="1"/>
  <c r="A28" i="7"/>
  <c r="B27" i="7" a="1"/>
  <c r="B27" i="7" s="1"/>
  <c r="A27" i="7"/>
  <c r="B26" i="7" a="1"/>
  <c r="B26" i="7" s="1"/>
  <c r="A26" i="7"/>
  <c r="A25" i="7"/>
  <c r="B23" i="7" a="1"/>
  <c r="B23" i="7" s="1"/>
  <c r="A23" i="7"/>
  <c r="B22" i="7" a="1"/>
  <c r="B22" i="7" s="1"/>
  <c r="A22" i="7"/>
  <c r="B21" i="7" a="1"/>
  <c r="B21" i="7" s="1"/>
  <c r="A21" i="7"/>
  <c r="B20" i="7" a="1"/>
  <c r="B20" i="7" s="1"/>
  <c r="A20" i="7"/>
  <c r="B19" i="7" a="1"/>
  <c r="B19" i="7" s="1"/>
  <c r="A19" i="7"/>
  <c r="B18" i="7" a="1"/>
  <c r="B18" i="7" s="1"/>
  <c r="A18" i="7"/>
  <c r="B17" i="7" a="1"/>
  <c r="B17" i="7" s="1"/>
  <c r="A17" i="7"/>
  <c r="B16" i="7" a="1"/>
  <c r="B16" i="7" s="1"/>
  <c r="A16" i="7"/>
  <c r="B15" i="7" a="1"/>
  <c r="B15" i="7" s="1"/>
  <c r="A15" i="7"/>
  <c r="B14" i="7" a="1"/>
  <c r="B14" i="7" s="1"/>
  <c r="A14" i="7"/>
  <c r="B13" i="7" a="1"/>
  <c r="B13" i="7" s="1"/>
  <c r="A13" i="7"/>
  <c r="B12" i="7" a="1"/>
  <c r="B12" i="7" s="1"/>
  <c r="A12" i="7"/>
  <c r="B11" i="7" a="1"/>
  <c r="B11" i="7" s="1"/>
  <c r="A11" i="7"/>
  <c r="B10" i="7" a="1"/>
  <c r="B10" i="7" s="1"/>
  <c r="A10" i="7"/>
  <c r="B9" i="7" a="1"/>
  <c r="B9" i="7" s="1"/>
  <c r="B8" i="7" a="1"/>
  <c r="B8" i="7" s="1"/>
  <c r="A8" i="7"/>
  <c r="B7" i="7" a="1"/>
  <c r="B7" i="7" s="1"/>
  <c r="A7" i="7"/>
  <c r="B6" i="7" a="1"/>
  <c r="B6" i="7" s="1"/>
  <c r="A6" i="7"/>
  <c r="A5" i="7"/>
  <c r="A3" i="7"/>
  <c r="A1" i="7" a="1"/>
  <c r="A1" i="7" s="1"/>
  <c r="B60" i="6" a="1"/>
  <c r="B60" i="6" s="1"/>
  <c r="A60" i="6"/>
  <c r="B59" i="6" a="1"/>
  <c r="B59" i="6" s="1"/>
  <c r="A59" i="6"/>
  <c r="B58" i="6" a="1"/>
  <c r="B58" i="6" s="1"/>
  <c r="A58" i="6"/>
  <c r="B57" i="6" a="1"/>
  <c r="B57" i="6" s="1"/>
  <c r="A57" i="6"/>
  <c r="B56" i="6" a="1"/>
  <c r="B56" i="6" s="1"/>
  <c r="A56" i="6"/>
  <c r="B55" i="6" a="1"/>
  <c r="B55" i="6" s="1"/>
  <c r="A55" i="6"/>
  <c r="B54" i="6" a="1"/>
  <c r="B54" i="6" s="1"/>
  <c r="A54" i="6"/>
  <c r="B53" i="6" a="1"/>
  <c r="B53" i="6" s="1"/>
  <c r="A53" i="6"/>
  <c r="B52" i="6" a="1"/>
  <c r="B52" i="6" s="1"/>
  <c r="A52" i="6"/>
  <c r="B51" i="6" a="1"/>
  <c r="B51" i="6" s="1"/>
  <c r="A51" i="6"/>
  <c r="B50" i="6" a="1"/>
  <c r="B50" i="6" s="1"/>
  <c r="A50" i="6"/>
  <c r="A49" i="6"/>
  <c r="A47" i="6"/>
  <c r="A45" i="6" a="1"/>
  <c r="A45" i="6" s="1"/>
  <c r="B42" i="6" a="1"/>
  <c r="B42" i="6" s="1"/>
  <c r="A42" i="6"/>
  <c r="B41" i="6" a="1"/>
  <c r="B41" i="6" s="1"/>
  <c r="A41" i="6"/>
  <c r="B40" i="6" a="1"/>
  <c r="B40" i="6" s="1"/>
  <c r="A40" i="6"/>
  <c r="B39" i="6" a="1"/>
  <c r="B39" i="6" s="1"/>
  <c r="A39" i="6"/>
  <c r="B38" i="6" a="1"/>
  <c r="B38" i="6" s="1"/>
  <c r="A38" i="6"/>
  <c r="B37" i="6" a="1"/>
  <c r="B37" i="6" s="1"/>
  <c r="A37" i="6"/>
  <c r="B36" i="6" a="1"/>
  <c r="B36" i="6" s="1"/>
  <c r="A36" i="6"/>
  <c r="B35" i="6" a="1"/>
  <c r="B35" i="6" s="1"/>
  <c r="A35" i="6"/>
  <c r="B34" i="6" a="1"/>
  <c r="B34" i="6" s="1"/>
  <c r="A34" i="6"/>
  <c r="B33" i="6" a="1"/>
  <c r="B33" i="6" s="1"/>
  <c r="A33" i="6"/>
  <c r="B32" i="6" a="1"/>
  <c r="B32" i="6" s="1"/>
  <c r="A32" i="6"/>
  <c r="B31" i="6" a="1"/>
  <c r="B31" i="6" s="1"/>
  <c r="A31" i="6"/>
  <c r="B30" i="6" a="1"/>
  <c r="B30" i="6" s="1"/>
  <c r="A30" i="6"/>
  <c r="B29" i="6" a="1"/>
  <c r="B29" i="6" s="1"/>
  <c r="A29" i="6"/>
  <c r="B28" i="6" a="1"/>
  <c r="B28" i="6" s="1"/>
  <c r="A28" i="6"/>
  <c r="B27" i="6" a="1"/>
  <c r="B27" i="6" s="1"/>
  <c r="A27" i="6"/>
  <c r="B26" i="6" a="1"/>
  <c r="B26" i="6" s="1"/>
  <c r="A26" i="6"/>
  <c r="A25" i="6"/>
  <c r="B23" i="6" a="1"/>
  <c r="B23" i="6" s="1"/>
  <c r="A23" i="6"/>
  <c r="B22" i="6" a="1"/>
  <c r="B22" i="6" s="1"/>
  <c r="A22" i="6"/>
  <c r="B21" i="6" a="1"/>
  <c r="B21" i="6" s="1"/>
  <c r="A21" i="6"/>
  <c r="B20" i="6" a="1"/>
  <c r="B20" i="6" s="1"/>
  <c r="A20" i="6"/>
  <c r="B19" i="6" a="1"/>
  <c r="B19" i="6" s="1"/>
  <c r="A19" i="6"/>
  <c r="B18" i="6" a="1"/>
  <c r="B18" i="6" s="1"/>
  <c r="A18" i="6"/>
  <c r="B17" i="6" a="1"/>
  <c r="B17" i="6" s="1"/>
  <c r="A17" i="6"/>
  <c r="B16" i="6" a="1"/>
  <c r="B16" i="6" s="1"/>
  <c r="A16" i="6"/>
  <c r="B15" i="6" a="1"/>
  <c r="B15" i="6" s="1"/>
  <c r="A15" i="6"/>
  <c r="B14" i="6" a="1"/>
  <c r="B14" i="6" s="1"/>
  <c r="A14" i="6"/>
  <c r="B13" i="6" a="1"/>
  <c r="B13" i="6" s="1"/>
  <c r="A13" i="6"/>
  <c r="B12" i="6" a="1"/>
  <c r="B12" i="6" s="1"/>
  <c r="A12" i="6"/>
  <c r="B11" i="6" a="1"/>
  <c r="B11" i="6" s="1"/>
  <c r="A11" i="6"/>
  <c r="B10" i="6" a="1"/>
  <c r="B10" i="6" s="1"/>
  <c r="A10" i="6"/>
  <c r="B9" i="6" a="1"/>
  <c r="B9" i="6" s="1"/>
  <c r="B8" i="6" a="1"/>
  <c r="B8" i="6" s="1"/>
  <c r="A8" i="6"/>
  <c r="B7" i="6" a="1"/>
  <c r="B7" i="6" s="1"/>
  <c r="A7" i="6"/>
  <c r="B6" i="6" a="1"/>
  <c r="B6" i="6" s="1"/>
  <c r="A6" i="6"/>
  <c r="A5" i="6"/>
  <c r="A3" i="6"/>
  <c r="A1" i="6" a="1"/>
  <c r="A1" i="6" s="1"/>
  <c r="B60" i="5" a="1"/>
  <c r="B60" i="5" s="1"/>
  <c r="A60" i="5"/>
  <c r="B59" i="5" a="1"/>
  <c r="B59" i="5" s="1"/>
  <c r="A59" i="5"/>
  <c r="B58" i="5" a="1"/>
  <c r="B58" i="5" s="1"/>
  <c r="A58" i="5"/>
  <c r="B57" i="5" a="1"/>
  <c r="B57" i="5" s="1"/>
  <c r="A57" i="5"/>
  <c r="B56" i="5" a="1"/>
  <c r="B56" i="5" s="1"/>
  <c r="A56" i="5"/>
  <c r="B55" i="5" a="1"/>
  <c r="B55" i="5" s="1"/>
  <c r="A55" i="5"/>
  <c r="B54" i="5" a="1"/>
  <c r="B54" i="5" s="1"/>
  <c r="A54" i="5"/>
  <c r="B53" i="5" a="1"/>
  <c r="B53" i="5" s="1"/>
  <c r="A53" i="5"/>
  <c r="B52" i="5" a="1"/>
  <c r="B52" i="5" s="1"/>
  <c r="A52" i="5"/>
  <c r="B51" i="5" a="1"/>
  <c r="B51" i="5" s="1"/>
  <c r="A51" i="5"/>
  <c r="B50" i="5" a="1"/>
  <c r="B50" i="5" s="1"/>
  <c r="A50" i="5"/>
  <c r="A49" i="5"/>
  <c r="A47" i="5"/>
  <c r="A45" i="5" a="1"/>
  <c r="A45" i="5" s="1"/>
  <c r="B42" i="5" a="1"/>
  <c r="B42" i="5" s="1"/>
  <c r="A42" i="5"/>
  <c r="B41" i="5" a="1"/>
  <c r="B41" i="5" s="1"/>
  <c r="A41" i="5"/>
  <c r="B40" i="5" a="1"/>
  <c r="B40" i="5" s="1"/>
  <c r="A40" i="5"/>
  <c r="B39" i="5" a="1"/>
  <c r="B39" i="5" s="1"/>
  <c r="A39" i="5"/>
  <c r="B38" i="5" a="1"/>
  <c r="B38" i="5" s="1"/>
  <c r="A38" i="5"/>
  <c r="B37" i="5" a="1"/>
  <c r="B37" i="5" s="1"/>
  <c r="A37" i="5"/>
  <c r="B36" i="5" a="1"/>
  <c r="B36" i="5" s="1"/>
  <c r="A36" i="5"/>
  <c r="B35" i="5" a="1"/>
  <c r="B35" i="5" s="1"/>
  <c r="A35" i="5"/>
  <c r="B34" i="5" a="1"/>
  <c r="B34" i="5" s="1"/>
  <c r="A34" i="5"/>
  <c r="B33" i="5" a="1"/>
  <c r="B33" i="5" s="1"/>
  <c r="A33" i="5"/>
  <c r="B32" i="5" a="1"/>
  <c r="B32" i="5" s="1"/>
  <c r="A32" i="5"/>
  <c r="B31" i="5" a="1"/>
  <c r="B31" i="5" s="1"/>
  <c r="A31" i="5"/>
  <c r="B30" i="5" a="1"/>
  <c r="B30" i="5" s="1"/>
  <c r="A30" i="5"/>
  <c r="B29" i="5" a="1"/>
  <c r="B29" i="5" s="1"/>
  <c r="A29" i="5"/>
  <c r="B28" i="5" a="1"/>
  <c r="B28" i="5" s="1"/>
  <c r="A28" i="5"/>
  <c r="B27" i="5" a="1"/>
  <c r="B27" i="5" s="1"/>
  <c r="A27" i="5"/>
  <c r="B26" i="5" a="1"/>
  <c r="B26" i="5" s="1"/>
  <c r="A26" i="5"/>
  <c r="A25" i="5"/>
  <c r="B23" i="5" a="1"/>
  <c r="B23" i="5" s="1"/>
  <c r="A23" i="5"/>
  <c r="B22" i="5" a="1"/>
  <c r="B22" i="5" s="1"/>
  <c r="A22" i="5"/>
  <c r="B21" i="5" a="1"/>
  <c r="B21" i="5" s="1"/>
  <c r="A21" i="5"/>
  <c r="B20" i="5" a="1"/>
  <c r="B20" i="5" s="1"/>
  <c r="A20" i="5"/>
  <c r="B19" i="5" a="1"/>
  <c r="B19" i="5" s="1"/>
  <c r="A19" i="5"/>
  <c r="B18" i="5" a="1"/>
  <c r="B18" i="5" s="1"/>
  <c r="A18" i="5"/>
  <c r="B17" i="5" a="1"/>
  <c r="B17" i="5" s="1"/>
  <c r="A17" i="5"/>
  <c r="B16" i="5" a="1"/>
  <c r="B16" i="5" s="1"/>
  <c r="A16" i="5"/>
  <c r="B15" i="5" a="1"/>
  <c r="B15" i="5" s="1"/>
  <c r="A15" i="5"/>
  <c r="B14" i="5" a="1"/>
  <c r="B14" i="5" s="1"/>
  <c r="A14" i="5"/>
  <c r="B13" i="5" a="1"/>
  <c r="B13" i="5" s="1"/>
  <c r="A13" i="5"/>
  <c r="B12" i="5" a="1"/>
  <c r="B12" i="5" s="1"/>
  <c r="A12" i="5"/>
  <c r="B11" i="5" a="1"/>
  <c r="B11" i="5" s="1"/>
  <c r="A11" i="5"/>
  <c r="B10" i="5" a="1"/>
  <c r="B10" i="5" s="1"/>
  <c r="A10" i="5"/>
  <c r="B9" i="5" a="1"/>
  <c r="B9" i="5" s="1"/>
  <c r="B8" i="5" a="1"/>
  <c r="B8" i="5" s="1"/>
  <c r="A8" i="5"/>
  <c r="B7" i="5" a="1"/>
  <c r="B7" i="5" s="1"/>
  <c r="A7" i="5"/>
  <c r="B6" i="5" a="1"/>
  <c r="B6" i="5" s="1"/>
  <c r="A6" i="5"/>
  <c r="A5" i="5"/>
  <c r="A3" i="5"/>
  <c r="A1" i="5" a="1"/>
  <c r="A1" i="5" s="1"/>
  <c r="B60" i="4" a="1"/>
  <c r="B60" i="4" s="1"/>
  <c r="B59" i="4" a="1"/>
  <c r="B59" i="4" s="1"/>
  <c r="B58" i="4" a="1"/>
  <c r="B58" i="4" s="1"/>
  <c r="B57" i="4" a="1"/>
  <c r="B57" i="4" s="1"/>
  <c r="B56" i="4" a="1"/>
  <c r="B56" i="4" s="1"/>
  <c r="B55" i="4" a="1"/>
  <c r="B55" i="4" s="1"/>
  <c r="B54" i="4" a="1"/>
  <c r="B54" i="4" s="1"/>
  <c r="B53" i="4" a="1"/>
  <c r="B53" i="4" s="1"/>
  <c r="B52" i="4" a="1"/>
  <c r="B52" i="4" s="1"/>
  <c r="B51" i="4" a="1"/>
  <c r="B51" i="4" s="1"/>
  <c r="B50" i="4" a="1"/>
  <c r="B50" i="4" s="1"/>
  <c r="B42" i="4" a="1"/>
  <c r="B42" i="4" s="1"/>
  <c r="B41" i="4" a="1"/>
  <c r="B41" i="4" s="1"/>
  <c r="B40" i="4" a="1"/>
  <c r="B40" i="4" s="1"/>
  <c r="B39" i="4" a="1"/>
  <c r="B39" i="4" s="1"/>
  <c r="B38" i="4" a="1"/>
  <c r="B38" i="4" s="1"/>
  <c r="B37" i="4" a="1"/>
  <c r="B37" i="4" s="1"/>
  <c r="B36" i="4" a="1"/>
  <c r="B36" i="4" s="1"/>
  <c r="B35" i="4" a="1"/>
  <c r="B35" i="4" s="1"/>
  <c r="B34" i="4" a="1"/>
  <c r="B34" i="4" s="1"/>
  <c r="B33" i="4" a="1"/>
  <c r="B33" i="4" s="1"/>
  <c r="B32" i="4" a="1"/>
  <c r="B32" i="4" s="1"/>
  <c r="B31" i="4" a="1"/>
  <c r="B31" i="4" s="1"/>
  <c r="B30" i="4" a="1"/>
  <c r="B30" i="4" s="1"/>
  <c r="B29" i="4" a="1"/>
  <c r="B29" i="4" s="1"/>
  <c r="B28" i="4" a="1"/>
  <c r="B28" i="4" s="1"/>
  <c r="B27" i="4" a="1"/>
  <c r="B27" i="4" s="1"/>
  <c r="B26" i="4" a="1"/>
  <c r="B26" i="4" s="1"/>
  <c r="B23" i="4" a="1"/>
  <c r="B23" i="4" s="1"/>
  <c r="B22" i="4" a="1"/>
  <c r="B22" i="4" s="1"/>
  <c r="B21" i="4" a="1"/>
  <c r="B21" i="4" s="1"/>
  <c r="B20" i="4" a="1"/>
  <c r="B20" i="4" s="1"/>
  <c r="B19" i="4" a="1"/>
  <c r="B19" i="4" s="1"/>
  <c r="B18" i="4" a="1"/>
  <c r="B18" i="4" s="1"/>
  <c r="B17" i="4" a="1"/>
  <c r="B17" i="4" s="1"/>
  <c r="B16" i="4" a="1"/>
  <c r="B16" i="4" s="1"/>
  <c r="B15" i="4" a="1"/>
  <c r="B15" i="4" s="1"/>
  <c r="B14" i="4" a="1"/>
  <c r="B14" i="4" s="1"/>
  <c r="B13" i="4" a="1"/>
  <c r="B13" i="4" s="1"/>
  <c r="B12" i="4" a="1"/>
  <c r="B12" i="4" s="1"/>
  <c r="B11" i="4" a="1"/>
  <c r="B11" i="4" s="1"/>
  <c r="B10" i="4" a="1"/>
  <c r="B10" i="4" s="1"/>
  <c r="B9" i="4" a="1"/>
  <c r="B9" i="4" s="1"/>
  <c r="B8" i="4" a="1"/>
  <c r="B8" i="4" s="1"/>
  <c r="B7" i="4" a="1"/>
  <c r="B7" i="4" s="1"/>
  <c r="B6" i="4" a="1"/>
  <c r="B6" i="4" s="1"/>
  <c r="A60" i="4"/>
  <c r="A59" i="4"/>
  <c r="A58" i="4"/>
  <c r="A57" i="4"/>
  <c r="A56" i="4"/>
  <c r="A55" i="4"/>
  <c r="A54" i="4"/>
  <c r="A53" i="4"/>
  <c r="A52" i="4"/>
  <c r="A51" i="4"/>
  <c r="A50" i="4"/>
  <c r="A42" i="4"/>
  <c r="A41" i="4"/>
  <c r="A40" i="4"/>
  <c r="A39" i="4"/>
  <c r="A38" i="4"/>
  <c r="A37" i="4"/>
  <c r="A36" i="4"/>
  <c r="A35" i="4"/>
  <c r="A34" i="4"/>
  <c r="A33" i="4"/>
  <c r="A32" i="4"/>
  <c r="A31" i="4"/>
  <c r="A30" i="4"/>
  <c r="A29" i="4"/>
  <c r="A28" i="4"/>
  <c r="A27" i="4"/>
  <c r="A26" i="4"/>
  <c r="A23" i="4"/>
  <c r="A22" i="4"/>
  <c r="A21" i="4"/>
  <c r="A20" i="4"/>
  <c r="A19" i="4"/>
  <c r="A18" i="4"/>
  <c r="A17" i="4"/>
  <c r="A16" i="4"/>
  <c r="A15" i="4"/>
  <c r="A14" i="4"/>
  <c r="A13" i="4"/>
  <c r="A12" i="4"/>
  <c r="A11" i="4"/>
  <c r="A10" i="4"/>
  <c r="A8" i="4"/>
  <c r="A6" i="4"/>
  <c r="A7" i="4"/>
  <c r="A49" i="4"/>
  <c r="A47" i="4"/>
  <c r="A45" i="4" a="1"/>
  <c r="A45" i="4" s="1"/>
  <c r="A25" i="4"/>
  <c r="A5" i="4"/>
  <c r="A3" i="4"/>
  <c r="A1" i="4" a="1"/>
  <c r="A1"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<sst xmlns="http://schemas.openxmlformats.org/spreadsheetml/2006/main" count="1976" uniqueCount="521">
  <si>
    <t>Specifiskas citas prasības</t>
  </si>
  <si>
    <t>VES un montāžas un apkalpes laukums</t>
  </si>
  <si>
    <t>Piebraucamais ceļš, elektrokabeļa trase</t>
  </si>
  <si>
    <t>VES un montāžas un apkalpes laukumi</t>
  </si>
  <si>
    <t>Veicamās darbības</t>
  </si>
  <si>
    <t>Nr.p.k.</t>
  </si>
  <si>
    <t>VES objekta nosaukums</t>
  </si>
  <si>
    <t>Troksnis</t>
  </si>
  <si>
    <t>Mirgošana</t>
  </si>
  <si>
    <t>Cits</t>
  </si>
  <si>
    <t>Citi</t>
  </si>
  <si>
    <t>Sikspārņu monitorings</t>
  </si>
  <si>
    <t>Putnu monitorings</t>
  </si>
  <si>
    <t>Latvijas vēja parki</t>
  </si>
  <si>
    <t>Citas institūcijas</t>
  </si>
  <si>
    <t>Ieteikumi normatīvo aktu labojumiem</t>
  </si>
  <si>
    <t>Paliekošā ietekme (zaudētie biotopi)</t>
  </si>
  <si>
    <t>Putnu aizsardzība/ būvniecība</t>
  </si>
  <si>
    <t>Putnu aizsardzība/ Ekspluatācija</t>
  </si>
  <si>
    <t>Biotopu saglabāšana/ būvniecība</t>
  </si>
  <si>
    <t>Sikspārņi/ ekspluatācija</t>
  </si>
  <si>
    <t>Pēc sikspārņu monitoringa</t>
  </si>
  <si>
    <t>Citu traucējumu avotu ierobežošana</t>
  </si>
  <si>
    <t>VV1</t>
  </si>
  <si>
    <t>Sikspārņu monitorings pirmajā un otrajā gadā pēc vēja turbīnu darbības uzsākšanas</t>
  </si>
  <si>
    <t>Tumšs krāsojums var saplūst ar meža fonu, savukārt gaišs – ar miglu miglainā laikā. Ornitologs rekomendē nokrāsot melnu katras otrās VES torni līdz 45 m augstumam</t>
  </si>
  <si>
    <t>VV7</t>
  </si>
  <si>
    <t>Mežistrāde veicama no 1. septembra līdz 1. februārim</t>
  </si>
  <si>
    <t>ES apturēšanas kameru sistēmas, VES pilnībā apturēt stundu pirms līdz stundu pēc vietējā gan saullēkta, gan saulrieta visā melnā stārķa sastopamības sezonā – no 1. aprīļa līdz 1. oktobrim) ; pūču aizsardzības pasākumi</t>
  </si>
  <si>
    <t>VV9</t>
  </si>
  <si>
    <t>VV16</t>
  </si>
  <si>
    <t>VV20</t>
  </si>
  <si>
    <t>Ēveles radara 17 km zonā</t>
  </si>
  <si>
    <t>Svarīgi ņemt vērā ligzdojošo putnu monitoringa pirms vēja parka ekspluatācijas rezultātus</t>
  </si>
  <si>
    <t>VV21</t>
  </si>
  <si>
    <t>VV22</t>
  </si>
  <si>
    <t>VV24</t>
  </si>
  <si>
    <t>VV26</t>
  </si>
  <si>
    <t>VV28</t>
  </si>
  <si>
    <t>VV30</t>
  </si>
  <si>
    <t>VV31</t>
  </si>
  <si>
    <t>Ievērot ietekmi mazinous pasākumus, lielu dimensiju kritalas pārvietojamas uz paliekošo mežaudžu izgaismotām daļām</t>
  </si>
  <si>
    <t>VV32</t>
  </si>
  <si>
    <t>VV33</t>
  </si>
  <si>
    <t>biotopu 9010* (poligoni 22JS178_75 un 22JS178_76), kopā ap 0,15 ha platībā</t>
  </si>
  <si>
    <t>VV36</t>
  </si>
  <si>
    <t>VV37</t>
  </si>
  <si>
    <t>biotops 91T0 0,2 ha</t>
  </si>
  <si>
    <t>VV38</t>
  </si>
  <si>
    <t>VV39</t>
  </si>
  <si>
    <t>VV40</t>
  </si>
  <si>
    <t>VV41</t>
  </si>
  <si>
    <t>VV42</t>
  </si>
  <si>
    <t>VV46</t>
  </si>
  <si>
    <t>VV47</t>
  </si>
  <si>
    <t>VV49</t>
  </si>
  <si>
    <t>VV50</t>
  </si>
  <si>
    <t>ievērot ietekmi mazinošos pasākumus</t>
  </si>
  <si>
    <t>VV51</t>
  </si>
  <si>
    <t>91T0 biotopi apmēram 4ha</t>
  </si>
  <si>
    <t>VV64</t>
  </si>
  <si>
    <t>VV65</t>
  </si>
  <si>
    <t>VV66</t>
  </si>
  <si>
    <t>VV67</t>
  </si>
  <si>
    <t>VV68</t>
  </si>
  <si>
    <t>VV70</t>
  </si>
  <si>
    <t>VV81</t>
  </si>
  <si>
    <t>VV82</t>
  </si>
  <si>
    <t>VV84</t>
  </si>
  <si>
    <t>VV85</t>
  </si>
  <si>
    <t>VV86</t>
  </si>
  <si>
    <t>91T0 biotops 0,2ha</t>
  </si>
  <si>
    <t>VV88</t>
  </si>
  <si>
    <t>VV91</t>
  </si>
  <si>
    <t>Papildus:</t>
  </si>
  <si>
    <t>Piezīmes:</t>
  </si>
  <si>
    <t>VV61</t>
  </si>
  <si>
    <t>POT, Apakšstacija 1</t>
  </si>
  <si>
    <t>POT, Apakšstacija 2</t>
  </si>
  <si>
    <t>POT, Apakšstacija 3</t>
  </si>
  <si>
    <t>POT, Apakšstacija 4</t>
  </si>
  <si>
    <t xml:space="preserve">Apakšstacijas izbūve iznīcinātu biotopu 91T0_1 (18LM156_1164) 0,7 ha platībā un biotopu 9010*_1 (24AP116_11) 0,7 ha platībā, kā arī atstātu negatīvu ietekmi uz 9010*_ un Hellera ķīļlapes dzīvotnes mikroklimatu 1,8 ha platībā. </t>
  </si>
  <si>
    <t xml:space="preserve">Izbūve atstātu negatīvu ietekmi uz biotopa 9010*_1 un Hellera ķīļlapes dzīvotnes mikroklimatu aptuveni 0,5 ha platībā (par 0,2 ha vairāk, nekā tikai VV_41 novietnei). Pieslēguma vietā augstsprieguma elektrolīnijai tiks negatīvi ietekmēta Šneidera mizmīļa un svītrainā kapucķirmja dzīvotne, izcērtot daļu koku dzīvotnē. </t>
  </si>
  <si>
    <t xml:space="preserve">Apakšstacijas izbūvēšana negatīvi neietekmēs aizsargājamu biotopu platības. Tiks iznīcināta gada staipekņa atradne 1 m2 platībā, kas negatīvi neietekmēs sugas populāciju. </t>
  </si>
  <si>
    <t>Izvēloties VES projekta īstenotājam jāizvēlas VES, kuru radītais troksnis ievēro PVO rekomendācijas, uzstādīt VES ar pēc iespējas zemāku trokšņa emisijas līmeni vai aerodinamiski uzlabotiem spārniem</t>
  </si>
  <si>
    <t>Putnu aizsardzība (eksperta atzinums)</t>
  </si>
  <si>
    <t>Sikspārņi (eksperta atzinums)</t>
  </si>
  <si>
    <t>ĪA sugas (eksperta atzinums)</t>
  </si>
  <si>
    <t>Putnu aizsardzība rekomendācijas pēc IVN</t>
  </si>
  <si>
    <t>Biotopu aizsardzība rekomendācijas pēc IVN</t>
  </si>
  <si>
    <t>ĪA sugas rekomendācijas pēc IVN</t>
  </si>
  <si>
    <t>Troksnis pēc IVN</t>
  </si>
  <si>
    <t>Sikspārņi rekomendācijas pēc IVN</t>
  </si>
  <si>
    <r>
      <rPr>
        <sz val="10"/>
        <rFont val="Arial"/>
        <family val="2"/>
        <charset val="186"/>
      </rPr>
      <t xml:space="preserve">Putnu aizsardzības rekomendācijas un nosacījumi pēc IVN </t>
    </r>
    <r>
      <rPr>
        <b/>
        <sz val="10"/>
        <rFont val="Arial"/>
        <family val="2"/>
        <charset val="186"/>
      </rPr>
      <t>Pamatojums</t>
    </r>
  </si>
  <si>
    <r>
      <rPr>
        <sz val="10"/>
        <rFont val="Arial"/>
        <family val="2"/>
        <charset val="186"/>
      </rPr>
      <t>Biotopu aizsardzība rekomendācijas pēc IVN</t>
    </r>
    <r>
      <rPr>
        <b/>
        <sz val="10"/>
        <rFont val="Arial"/>
        <family val="2"/>
      </rPr>
      <t xml:space="preserve"> Pamatojums</t>
    </r>
  </si>
  <si>
    <r>
      <rPr>
        <sz val="10"/>
        <rFont val="Arial"/>
        <family val="2"/>
        <charset val="186"/>
      </rPr>
      <t>Putnu aizsardzība rekomendācijas pēc IVN</t>
    </r>
    <r>
      <rPr>
        <b/>
        <sz val="10"/>
        <rFont val="Arial"/>
        <family val="2"/>
      </rPr>
      <t xml:space="preserve"> Pamatojums</t>
    </r>
  </si>
  <si>
    <r>
      <rPr>
        <sz val="10"/>
        <rFont val="Arial"/>
        <family val="2"/>
        <charset val="186"/>
      </rPr>
      <t>Sikspārņu aizsardzība rekomendācijas pēc IVN</t>
    </r>
    <r>
      <rPr>
        <b/>
        <sz val="10"/>
        <rFont val="Arial"/>
        <family val="2"/>
      </rPr>
      <t xml:space="preserve"> Pamatojums</t>
    </r>
  </si>
  <si>
    <r>
      <rPr>
        <sz val="10"/>
        <rFont val="Arial"/>
        <family val="2"/>
      </rPr>
      <t xml:space="preserve">ĪA sugas rekomendācijas pēc IVN </t>
    </r>
    <r>
      <rPr>
        <b/>
        <sz val="10"/>
        <rFont val="Arial"/>
        <family val="2"/>
      </rPr>
      <t>Pamatojums</t>
    </r>
  </si>
  <si>
    <t>Putnu aizsardzība (eksperta atzinums, rekomendējošie pasākumi)</t>
  </si>
  <si>
    <t>Eksperta atzinums</t>
  </si>
  <si>
    <t>Piebraucamā ceļa malā uz kritalas konstatēta ĪA ķērpju sugas atradne – parazītiskā kladonija Cladonia parasitica.</t>
  </si>
  <si>
    <t>Ievērot ietekmi mazinošus pasākumus - kabeļtrasei gar ceļu necirst kokus vai izmantot beztranšeju tehnoloģiju, nemainīt hidroloģisko režīmu</t>
  </si>
  <si>
    <t>Kabeļtrases ierīkošana veicama pa ceļa ziemeļu pusi</t>
  </si>
  <si>
    <t>Izvēlēties apakšstacijas 3. variantu.</t>
  </si>
  <si>
    <t>Paredzētā darbība, ja tiek izbūvēts savienojums ar 330 kV elektrolīniju, varētu iznīcināt biotopu 91T0_1 līdz 1,6 ha platībā (poligoni 18JS178_780 un 18EO128_910).</t>
  </si>
  <si>
    <t>Rekomendētā apakšstacijas novietojuma vieta</t>
  </si>
  <si>
    <t>Ministru kabineta 2014.gada 7.janvāra noteikumi Nr.16: "2. Noteikumi neattiecas uz: (..) 2.8. (..) būvdarbiem, kuri saskaņoti ar vietējo pašvaldību." (O)</t>
  </si>
  <si>
    <t xml:space="preserve">Putnu aizsardzība eksperta atzinums </t>
  </si>
  <si>
    <t xml:space="preserve">Putnu aizsardzības rekomendācijas un nosacījumi pēc IVN </t>
  </si>
  <si>
    <t xml:space="preserve">Biotopi (eksperta atzinums) </t>
  </si>
  <si>
    <t xml:space="preserve">ĪA sugas (eksperta atzinums) </t>
  </si>
  <si>
    <t>Ēveles radara 17 km zonā (O)</t>
  </si>
  <si>
    <t>Rekomendēts būvdarbus veikt ārpus ligzdošanas perioda</t>
  </si>
  <si>
    <t>Neiznīcināt Hellera ķīļlapes dzīvotni (poligons 18LM156_1158) (O)</t>
  </si>
  <si>
    <t>kabeļtrase izvietojama ceļa ziemeļu pusē, lai neizinīcinātu biotopu (poligons 18LM156_1158) (O)</t>
  </si>
  <si>
    <t>Ievērot nosacījumus apkalpes laukuma izbūvei - neskarot biotopu 91T0 (18EO128_993 un 18EO128_997) (O)</t>
  </si>
  <si>
    <t>Ceļu izbūvēt no novietnes VV4 puses, apejot aizsargājamos biotopus šajā teritorijā (O)</t>
  </si>
  <si>
    <t xml:space="preserve">Izvēlēties tikai vienu ceļa pusi kabeļa būvniecībai un novietot to esošajā ceļa trasē, rekonstrukciju veikt minimāli nepieciešamajā apjomā, nepadziļināt ceļa sāngrāvjus posmā gar biotopu 91D0* (O) </t>
  </si>
  <si>
    <t xml:space="preserve">Var būt susināšanas ietekme uz biotopu 91D0* un Hellera ķīļlapes dzīvotni (22JS178_105) līdz 1,6 ha platībā  (O) </t>
  </si>
  <si>
    <t>Izvēlēties pretējo ceļa pusi vai izvietojot kabeļus esošajā ceļa trasē neskarot biotops 91T0_1 (poligoni 18SU869_354, 18LS674_670) (O)</t>
  </si>
  <si>
    <t xml:space="preserve">Neplānot ceļa paplašināšanu un kabeļtrasi izbūvēt izbūvēt piebraucamā ceļa dienvidu pusē (R) </t>
  </si>
  <si>
    <t>Ceļa izbūves laikā Dižkoka saglabāšana - neietekmēt dižkoka aizsargjoslu ID 32634 (O), ja piebraucamais ceļš tiek plānots no rietumu puses</t>
  </si>
  <si>
    <t xml:space="preserve">Ievērot ietekmi mazinošus pasākumus, uz biotopu 9010* (poligons 22JS178_61) (O) </t>
  </si>
  <si>
    <t xml:space="preserve">Kabeļtrasi izbūvēt biotopam pretējā ceļa pusē, VES un ceļa sāngrāvi plānot tā, lai nebūtu susināšanas ietekmes uz biotopiem (O) </t>
  </si>
  <si>
    <t xml:space="preserve">Ēveles radara 17 km zonā (O); uz D no šībrīža VES montāžas un apkalpes vietas ir ieplānota plaša cirsma. Jāizskata iespēja VES pārbīdīt pa jauno cirsmu ~300 m uz D, maksimāli jaunās cirsmas D galā. Šobrīd VES ir par tuvu pieteiktam (vēl neesošam) apodziņa ML (R) </t>
  </si>
  <si>
    <t>Piebraucamā ceļa pagriezienu un kabeļtrašu izbūve var skart biotopus 9010*_1 (22JS178_76, 0,06 ha), 9010*_3 (22JS178_75, 0,15 ha), kabeļtrašu izbūve – biotopu 9010*_1 (22JS178_77, &lt;0,01 ha). Kabeļtrases plānot, necērtot kokus biotopu platībās (gar ceļu) (O)</t>
  </si>
  <si>
    <t>Ievērot ietekmi mazinošus pasākumus - kabeļtrasei gar ceļu necirst kokus vai izmantot beztranšeju tehnoloģiju (O)</t>
  </si>
  <si>
    <t>Kabeļtrase var ietekmēt biotopa poligonu 9010*_1  (22JS178_122) līdz 0,1 ha platībā, samazināt ietekmi uz ĪA biotopu (O)</t>
  </si>
  <si>
    <t>Kabeļtrasi neizvietot ceļa ziemeļu pusē biotopā 9010*_1  (22JS178_122) (O)</t>
  </si>
  <si>
    <t>Kabeļtrase var ietekmēt biotopa 91T0_1  poligonu 18NK634_676 , samazināt ietekmi uz ĪA biotopu (O)</t>
  </si>
  <si>
    <t>Kabeļtrasi plānot, neizcērtot kokus biotopā 91T0_1  poligonu 18NK634_676 (O)</t>
  </si>
  <si>
    <t>Kabeļtrasi plānot ceļa dienvidrietumu malā, lai netiktu iznīcināts biotops 91T0_1 (poligons 22JS178_119) (O)</t>
  </si>
  <si>
    <t>Kabeļtrase plānota gar biotopu 91T0_1 (poligons 22JS178_119), neplānot kabeļtrasi gar ceļa ZA malu. (O)</t>
  </si>
  <si>
    <t>Jāizvēlas viens no abiem VV1, VV82/VV42 ,VV36 scenārijiem, eksperts rekomendē atteikties no VV1 un VV82, ja vien nav kādi tehnoloģiskie apsvērumi ka labāk būtu atteikties no VV42 un VV36 (O)</t>
  </si>
  <si>
    <t>VES realizēšanu var ietekmēt mazā ērgļa mikrolieguma izveide. Ja mazais ērglis turpina ligzdot esošās ligzdošanas vietā nocirstā meža apkārtnē - VES būvniecība netiek rekomendēta (R)</t>
  </si>
  <si>
    <t xml:space="preserve">Ja mazais ērglis turpina ligzdot esošās ligzdošanas vietā nocirstā meža apkārtnē - VES būvniecība netiek rekomendēta (R)  </t>
  </si>
  <si>
    <t xml:space="preserve">Maksimālais VES augstums 275m (R) </t>
  </si>
  <si>
    <t>Novirzīt VES laukuma novietojumu &gt;50 m no biotopa 91D0* (O)</t>
  </si>
  <si>
    <t xml:space="preserve">Piebraucamā ceļa pieslēguma rekonstrukcija var iznīcināt zaļziedu plaukšķenes atradni (55 indivīdi), kas būtiski negatīvi ietekmētu sugas populāciju. (R) </t>
  </si>
  <si>
    <t xml:space="preserve">Kabeļtrasi un plānot ceļa esošajā trasē. Nav pieļaujama zemsedzes traucēšana zaļziedu plaukšķenes atradnē, pieļaujama tikai apauguma novākšana pagrieziena rādiusā; ja nepieciešams pazemināt reljefu, tas jādara pievedceļa dienvidu pusē. 91T0_1 platība, kuru pagriezienu izbūves rezultātā nav iespējams neskart, varētu būt ap 0,25 ha. (R) </t>
  </si>
  <si>
    <t>Lielu dimensiju kritalas un stāvkaltuši koki pārvietojami uz paliekošo mežaudžu izgaismotām daļām</t>
  </si>
  <si>
    <t>Nerekomendē</t>
  </si>
  <si>
    <t>Izvēlēties apkopes laukuma risinājumu bez sāngrāvjiem, lai neietekmētu biotopa 9010*_3 poligonus 18LM156_1215, 23AP116_400, 24TC182_6, 24TC182_7  (O)</t>
  </si>
  <si>
    <t xml:space="preserve">VES izbūves ietvaros nepadziļināt sāngrāvjus zem pašreizējās augstuma atzīmes. (O)  </t>
  </si>
  <si>
    <t xml:space="preserve">Ceļa rekonstrukcijas ietvaros nepadziļināt sāngrāvjus zem pašreizējās augstuma atzīmes (O) </t>
  </si>
  <si>
    <t>VES izbūves ietvaros nepadziļināt sāngrāvjus zem pašreizējās augstuma atzīmes (O)</t>
  </si>
  <si>
    <t xml:space="preserve">Precizēt apbūves laukuma konfigurāciju, lai būtu iespējami maza saskare ar biotopu 9010*_3 (18LM156_1258), VES būvniecībā nepadziļināt sāngrāvjus zemāk kā virsas atzīme biotopā (O) </t>
  </si>
  <si>
    <t xml:space="preserve">Ceļa rekonstrukcijā nepadziļināt sāngrāvjus zemāk kā virsas atzīme biotopā (O) </t>
  </si>
  <si>
    <t xml:space="preserve">VES laukumu plānot bez sāngrāvjiem (O) </t>
  </si>
  <si>
    <t xml:space="preserve">Ceļa rekonstrukcijas ietvaros nepadziļināt sāngrāvjus zem esošās atzīmes. Kabeļtrasi ierīkot, necērtot kokus biotopu 91D0*_1 (24TC182_10)  teritorijās (O) </t>
  </si>
  <si>
    <t xml:space="preserve">Plānot piebraucamo ceļu no ziemeļrietumu puses, neskarot aizsargājamos biotopus (O) </t>
  </si>
  <si>
    <t xml:space="preserve">Kabeļtrasi ierīkot pievedceļa rietumu pusē 91T0_1 (poligons 18VB50_209) (O) </t>
  </si>
  <si>
    <t>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t>
  </si>
  <si>
    <t xml:space="preserve">Šobrīd paredzētās novietnes teritorijā ir izcirtums, VES laukums plānojams pēc iespējas mazāk skarot biotopu 91T0 (O) </t>
  </si>
  <si>
    <t xml:space="preserve"> Paredzētās darbības ietvaros VES un ar to izbūvi saistītā infrastruktūra jāplāno tā, lai netiktu veikta iekšzemes kāpu masīvu norakšana. Pēc inženierģeoloģiskās izpētes, ja tiek skartas iekšzemes kāpas, projektēšanas gaitā jāizvēlas kāpas saudzējoši tehnoloģiskie risinājumi. (O)</t>
  </si>
  <si>
    <t xml:space="preserve">Kabeļtrases jāizvieto, necērtot kokus biotopā 91T0_1 (18EO128_997)  (O) </t>
  </si>
  <si>
    <t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t>
  </si>
  <si>
    <t>Ievērot nosacījumus apkalpes laukuma izbūvei - neskarot biotopus (O)</t>
  </si>
  <si>
    <t>VES parka projektēšanas laikā, risinājums saskaņojams ar sertificētu biotopu un sugu ekspertu (O)</t>
  </si>
  <si>
    <t xml:space="preserve">Laukuma ierīkošana bez nosusināšanas sistēmu ierīkošanas (ar laukuma uzbēršanu) (O) </t>
  </si>
  <si>
    <t xml:space="preserve">Laukuma novietojumu plānot neskarot biotopu 91T0 (O) </t>
  </si>
  <si>
    <t>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t>
  </si>
  <si>
    <t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t>
  </si>
  <si>
    <t>Ainava</t>
  </si>
  <si>
    <t>Kultūrvēsturiskās vērtības</t>
  </si>
  <si>
    <t>Maksimālais VES augstums 275m ®</t>
  </si>
  <si>
    <t>Jāizvēlas viens no abiem VV1, VV82/VV42 ,VV36 scenārijiem, eksperts rekomendē atteikties no VV1 un VV82, ja vien nav kādi tehnoloģiskie apsvērumi, ka labāk būtu atteikties no VV42 un VV36 (O)</t>
  </si>
  <si>
    <t>Ietekme uz gaisa kvalitāti</t>
  </si>
  <si>
    <t>Atkritumu apsaimniekošana</t>
  </si>
  <si>
    <t>Ietekme uz virszemes ūdensobjektiem</t>
  </si>
  <si>
    <t>Ietekme uz grutsūdeņiem</t>
  </si>
  <si>
    <t>Ietekme uz meliorācijas sistēmām</t>
  </si>
  <si>
    <t>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t>
  </si>
  <si>
    <t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t>
  </si>
  <si>
    <t>Atkritumu apsaimniekošana atbilstoši normatīvo aktu prasībām (O)</t>
  </si>
  <si>
    <t xml:space="preserve">Regulāra tehnikas un mehānismu pārbaude, lai novērstu iespējamu eļļas un citu bīstamo vielu noplūdi (R) </t>
  </si>
  <si>
    <t>Ietekme uz gruntsūdeņiem</t>
  </si>
  <si>
    <t>Ja nepieciešams, tad izstrādāt meliorācijas sistēmas pārkārtošanas projektu. Ja tiek konstatēta iespējama ietekme uz sugām vai biotopiem, tad piesaistīt sugu un biotopu ekspertu. (O)</t>
  </si>
  <si>
    <t xml:space="preserve">Novirzīt plānoto VES izbūves laukumu ~50 m uz DA, ārpus biotopa poligona, dziļāk jaunaudzes nogabalā, lai samazinātu VES redzamību no pieminekļa "Akmens obelisks", no autoceļa "Pieminekļa ceļš" (R) </t>
  </si>
  <si>
    <t xml:space="preserve"> Maksimālais VES augstums 275m (R)  </t>
  </si>
  <si>
    <t xml:space="preserve"> Jāizvēlas viens no abiem VV1, VV82/VV42 ,VV36 scenārijiem, eksperts rekomendē atteikties no VV1 un VV82, ja vien nav kādi tehnoloģiskie apsvērumi ka labāk būtu atteikties no VV42 un VV36 (O)</t>
  </si>
  <si>
    <t xml:space="preserve">Ievērot ietekmi uz ainavu mazinošus pasākumus - maksimālais VES augstums 275m (R) </t>
  </si>
  <si>
    <t xml:space="preserve"> Izvēloties VES projekta īstenotājam jāizvēlas VES, kuru radītais troksnis ievēro PVO rekomendācijas, uzstādīt VES ar pēc iespējas zemāku trokšņa emisijas līmeni vai aerodinamiski uzlabotiem spārniem (R) Ja mazais ērglis turpina ligzdot esošās ligzdošanas vietā nocirstā meža apkārtnē - VES būvniecība netiek rekomendēta (R)  </t>
  </si>
  <si>
    <t xml:space="preserve"> Ja mazais ērglis turpina ligzdot esošās ligzdošanas vietā nocirstā meža apkārtnē - VES būvniecība netiek rekomendēta (R)  </t>
  </si>
  <si>
    <t xml:space="preserve"> Ēveles radara 17 km zonā (O) </t>
  </si>
  <si>
    <t>Ievērot ietekmi uz ainavu mazinošus pasākumus maksimālai saugstums 275m. (R)</t>
  </si>
  <si>
    <t xml:space="preserve">Jāizvēlas viens no abiem VV1, VV82/VV42 ,VV36 scenārijiem, eksperts rekomendē atteikties no VV1 un VV82, ja vien nav kādi tehnoloģiskie apsvērumi ka labāk būtu atteikties no VV42 un VV36 (R) </t>
  </si>
  <si>
    <t xml:space="preserve">Ievērot ietekmi uz ainavu mazinošus pasākumus -  maksimālais augstums 275m (R) </t>
  </si>
  <si>
    <t>Ievērot ietekmi uz ainavu mazinošus pasākumus - maksimālais augstums 275m</t>
  </si>
  <si>
    <t>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t>
  </si>
  <si>
    <t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t>
  </si>
  <si>
    <t>Koku ciršanas darbi, kas saistīti ar VES būvniecību, un būvniecības darbi saskaņojami ar sertificētu putnu ekspertu (O)</t>
  </si>
  <si>
    <t xml:space="preserve">Regulāra tehnikas un mehānismu pārbaude, lai novērstu iespējamu eļļas un citu bīstamo vielu noplūdi. Grunts piesārņojuma līmeņa novērtēšana pirms laukuma demontāžas (R) </t>
  </si>
  <si>
    <t xml:space="preserve">Tā kā pētījumi par VES trokšņa ietekmi uz urālpūcēm ir pretrunīgi,
tad ievērojot piesardzības principu, izvēlēties pēc iespējas klusāku VES modeli, lai nodrošinātu pēc iespējas mazāku ietekmi uz pūcēm. (O) </t>
  </si>
  <si>
    <t xml:space="preserve">tad ievērojot piesardzības principu, izvēlēties pēc iespējas klusāku VES modeli, lai nodrošinātu pēc iespējas mazāku ietekmi uz pūcēm. (O) </t>
  </si>
  <si>
    <t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t>
  </si>
  <si>
    <t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saulrietabarus veidojošo migrējošo putnu (no 15. februāra līdz 15. maijam un no 1. septembra līdz 15. novembrim) aizsardzībai, ja to nevar novērst ar kameru risinājumu, kas tiek precizēts pirmsbūvniecības monitoringa laikā (O). </t>
  </si>
  <si>
    <t>Zemas frekvences troksnis</t>
  </si>
  <si>
    <t>Vides riski un avārijas</t>
  </si>
  <si>
    <t>Sakaru sistēmas</t>
  </si>
  <si>
    <t>Jānodrošina iespējami zemas trokšņu emisijas VES turbīnu modeļu izvēle, atbilstošu tehnoloģisko risinājumu izvēle, kas mazinātu aerodinamisko troksni.</t>
  </si>
  <si>
    <t>Izvēlēties VES modeli un darbības režīmu, kas nodrošina iespējami zemākus zemās frekvences trokšņa līmeņus (O)</t>
  </si>
  <si>
    <t>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t>
  </si>
  <si>
    <t xml:space="preserve">Ja tiek konstatēti apraides traucējumi pēc objekta realizācijas, tad nodrošināt risinājumus traucējuma novēršanai (R) </t>
  </si>
  <si>
    <t>Pēc projektēšanas, kad būs zināms konkrēts turbīnu modelis, jāveic atkārtota mirgošanas efekta modelēšana, lai precizētu, vai nav piemērojami ietekmi mazinošie pasākumi (O)</t>
  </si>
  <si>
    <t>Aspekts</t>
  </si>
  <si>
    <t>Ietekmes raksturojums</t>
  </si>
  <si>
    <t>Plānotie ietekmi mazinošie pasākumi</t>
  </si>
  <si>
    <t>Plānoto ietekmes mazināšanas pasākumu periods (būvniecības posms, ekspluatācijas posms)</t>
  </si>
  <si>
    <t>VES numurs vai kadastra apzīmējums uz kuru attiecas plānotie ietekmes mazināšanas pasākumi</t>
  </si>
  <si>
    <t>Paliekošā ietekme pēc pasākumu realizācijas</t>
  </si>
  <si>
    <t>Ietekme uz sugām un biotopiem (detalizēti katrai turbīnai apraksts pieejams 12. pielikumā un sugu un biotopu eksperta atzinumā)</t>
  </si>
  <si>
    <t>Ietekme uz potenciāliem vai esošiem dižkokiem</t>
  </si>
  <si>
    <t>Detalizēts maršruta plāns VES konstrukciju transportēšanai, netraumējot un neiznīcinot potenciālo dižkoku, labvēlīgu augšanas apstākļu nodrošināšana. Nepieciešamības gadījumā papildu koka aizsardzības pasākumu nodrošināšana uzstādot aizsargbarjeras.</t>
  </si>
  <si>
    <t>Būvniecības posms</t>
  </si>
  <si>
    <t>Visas</t>
  </si>
  <si>
    <t>Nebūtiska ietekme</t>
  </si>
  <si>
    <t>Ietekme uz sugām un biotopiem kabeļtrašu, ceļu un montāžas laukumu būvniecības laikā</t>
  </si>
  <si>
    <t>Iespēju robežās infrastruktūras atvirzīšana no īpaši aizsargājamām sugām un biotopiem.</t>
  </si>
  <si>
    <t>Nebūtiski nelabvēlīga lokālā un reģionālā līmenī</t>
  </si>
  <si>
    <t>Turbīnas tehnoloģiskā laukuma izbūvei ieteicams izvēlēties risinājumu, kas iespējami samazina susināšanu un pēc iespējas saglabāt teritorijā esošo hidroloģisko režīmu</t>
  </si>
  <si>
    <t>Kritalas ar diametru &gt;25 cm nepieciešams saglabāt un pārvietot uz blakusesošajām mežaudzēm; Būvdarbos izmantot melnzemi, kas iegūta projekta teritorijā</t>
  </si>
  <si>
    <t>VES parka projektēšanas laikā, izmaiņas saskaņojamas ar sertificētu biotopu un sugu ekspertu</t>
  </si>
  <si>
    <t>Ietekme uz sugām un biotopiem kabeļtrašu, ceļu un montāžas laukumu būvniecības laikā Natura 2000 teritorijā AAA “Ziemeļgauja”</t>
  </si>
  <si>
    <t>Kabeļtrases savienojumu no B alternatīvas novietojuma uz apakšstaciju plānot gar autoceļu A6, pieslēdzoties apakšstacijai, izmantojot savienojumu, kas tiktu izbūvēts A alternatīvas grupas VES pieslēguma izbūves gadījumā.</t>
  </si>
  <si>
    <t>Pirmsbūvniecības posms, Būvniecības posms</t>
  </si>
  <si>
    <t xml:space="preserve">B alternatīva </t>
  </si>
  <si>
    <t>Atsevišķu sugu indivīdu un sugu dzīvotņu kā arī aizsargājamo biotopu platība iznīcināšana un ietekmēšana</t>
  </si>
  <si>
    <t>VES parka projektēšanas laikā, iespēju robežās izvēlēties tehnoloģiskos risinājumus, lai sugu, dzīvotņu un biotopu iznīcināšanas platības tiktu samazinātas</t>
  </si>
  <si>
    <t>Nebūtiski nelabvēlīga ietekme, kas neatstās nelabvēlīgu ietekmi uz sugu populācijām un biotopu aizsardzības stāvokli</t>
  </si>
  <si>
    <t>Ietekme uz sikspārņiem (detalizēti katrai turbīnai apraksts pieejams 12. pielikumā un sugu un biotopu eksperta atzinumā)</t>
  </si>
  <si>
    <t>Sikspārņu bojāejas risks</t>
  </si>
  <si>
    <t>VES apturēšana vai neuzsākšana no 1. jūlija līdz 30. septembrim nakts laikā no saulrieta līdz saullēktam, ja: 1) vēja ātrums turbīnas rotora augstumā ir  6 m/s vai mazāks, 2) gaisa temperatūra ir augstāka par 6 C, 3) nokrišņu daudzums nepārsniedz 1 mm/h. Atkarībā no monitoringa rezultātiem, saskaņojot ar sertificētu sikspārņu ekspertu,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t>
  </si>
  <si>
    <t>Ekspluatācijas posms (pirmie 2 gadi)</t>
  </si>
  <si>
    <t>Neliela nelabvēlīga ietekme</t>
  </si>
  <si>
    <t>VES aprīkošana ar automātiskajiem ultraskaņas detektoriem, bojāgājušo sikspārņu uzskaite papildu ietekmi mazinošo pasākumu nepieciešamības izvērtēšanai</t>
  </si>
  <si>
    <t>Pēc saskaņošanas ar ekspertiem</t>
  </si>
  <si>
    <t>Kumulatīvās ietekmes ar citiem VES parkiem</t>
  </si>
  <si>
    <t>Sikspārņu aizsardzības kontekstā var veidoties kumulatīvās ietekmes, īpaši gadījumā, ja tiek izbūvēts vēja parks “Valka”. Tomēr IVN ziņojuma izstrādātāju vērtējumā šobrīd nav iespējams veikt pilnvērtīgu kumulatīvo ietekmju izvērtēšanu, jo nav iespējams nepārprotami konstatēt, ka šādas ietekmes veidosies vai, ka visas būvniecības ieceres tiks realizētas vai arī realizētas pilnā apjomā.</t>
  </si>
  <si>
    <t>Pirmsbūvniecības posms, Ekspluatācijas posms</t>
  </si>
  <si>
    <t>Ietekme uz putniem (detalizēti katrai turbīnai apraksts pieejams 12. pielikumā un sugu un biotopu eksperta atzinumā)</t>
  </si>
  <si>
    <t>Ietekme uz ĪA sugu populāciju - traucējums putnu ligzdošanas laikā</t>
  </si>
  <si>
    <t>Koku ciršanu ar motorizētu tehniku, lai nodrošinātu veģetācijas apauguma noņemšanu neveic dabas vērtību koncentrācijas teritorijās  no 1. marta līdz 31. augustam (būvdarbu drošības dēļ atsevišķos gadījumos šo periodu iespējams mainīt, ja to saskaņo ar sertificētu sugu ekspertu).</t>
  </si>
  <si>
    <t>Ekspluatācijas posms</t>
  </si>
  <si>
    <t>Putnu bojāejas risks sadursmēs ar VES (dienas plēsīgie putni un melnie stārķi)</t>
  </si>
  <si>
    <t>VES turbīnu aprīkošana ar viedo kameru sistēmām turbīnu darbības ierobežošanai vai īslaicīgai apturēšanai ((1) VES apturēt līdz stundai pirms un pēc gan lokālā saullēkta, gan saulrieta planētājputnu aizsardzībai no 1. aprīļa līdz 1. oktobrim, ja to nevar novērst ar kameru risinājumu, kas tiek precizēts pirmsbūvniecības monitoringa laikā, (2) VES apturēt barus veidojošo migrējošo putnu (no 15. februāra līdz 15. maijam un no 1. septembra līdz 15. novembrim) aizsardzībai, ja to nevar novērst ar kameru risinājumu, kas tiek precizēts pirmsbūvniecības monitoringa laikā)</t>
  </si>
  <si>
    <t>Visas/ Pēc saskaņošanas ar ekspertiem</t>
  </si>
  <si>
    <t>Jauna melnā stārķa ligzda</t>
  </si>
  <si>
    <t>Ja pirmsbūvniecības periodā konstatē melnā stārķa ligzdu, tad kopā ar sertificētu ekspertu un DAP tiek saskaņoti risinājumi VES būvniecībai</t>
  </si>
  <si>
    <t>Pirmsbūvniecības posms</t>
  </si>
  <si>
    <t>VV20; VV21; VV24; VV26; VV28; VV30; VV31; VV32; VV33; VV81; VV88</t>
  </si>
  <si>
    <t>“mirgošanas” efekta ietekme uz medņu riestiem</t>
  </si>
  <si>
    <t>Ja pirmsbūvniecības monitoringa laikā apstiprinās “mirgošanas” efekta ietekme uz medņu riestiem, tad starp 1. aprīli un 15. maiju jāpielāgo turbīnas darbība, lai to novērstu</t>
  </si>
  <si>
    <t>VV16; VV46 - VES darbība jāpielāgo periodā no saullēkta līdz 4 stundām pēc saullēkta un vienu stundu pirms un pēc saulrieta</t>
  </si>
  <si>
    <t>Attiecībā uz VV7, VV9, VV28, VV37, VV84 un VV86 “mirgošanas” efekta novēršanai VES darbības pielāgošana varētu būt nepieciešama vienu stundu pirms un pēc saulrieta</t>
  </si>
  <si>
    <t>Trokšņa radītais traucējums uz visiem putniem</t>
  </si>
  <si>
    <t>Iespējami zemas trokšņu emisijas vēja turbīnu modeļu izvēle, atbilstošu tehnoloģisko risinājumu izvēle, kas mazinātu aerodinamisko troksni</t>
  </si>
  <si>
    <t>Putnu bojāejas risks -  traucējums putnu ligzdošanas laikā, sadursmju risks un barošanās teritorijas zudums</t>
  </si>
  <si>
    <t>Monitoringa plāna izstrāde. Monitorings papildu ietekmi mazinošo pasākumu nepieciešamības izvērtēšanai.</t>
  </si>
  <si>
    <t>Ietekme uz migrējošiem putniem</t>
  </si>
  <si>
    <t>VES apturēt līdz stundai pirms un pēc gan lokālā saullēkta, gan saulrieta barus veidojošo migrējošo putnu (no 15. februāra līdz 15. maijam un no 1. septembra līdz 15. novembrim) aizsardzībai</t>
  </si>
  <si>
    <t xml:space="preserve">Ekspluatācijas posms </t>
  </si>
  <si>
    <t>Visas/Pēc saskaņošanas ar ekspertiem</t>
  </si>
  <si>
    <t>Dzīvotņu iznīcināšana tieši iznīcinot dzīvotnes vai mainot apkārtesošo dzīvotņu kvalitāti</t>
  </si>
  <si>
    <t>Vēja turbīnu montāžas laukumu izvietošana jaunaudzēs vai jau esošajos izcirtumos, kā arī maksimāli izmantot un pielāgot jau esošo ceļu infrastruktūru, lai mazinātu teritorijas fragmentāciju un dzīvotņu iznīcināšanu vai pasliktināšanos</t>
  </si>
  <si>
    <t>Vēja parks kā barjeras efekts putnu pārlidojumiem</t>
  </si>
  <si>
    <t>Gan pavasara, gan rudens migrācijas periodos galvenais migrāciju virziens pāri teritorijai ir ZA–DR virziens. Tas ir galvenais virziens, kuram perpendikulāri būtu jāizvairās plānot nepārtrauktas VES rindas, veidojot “barjeras efektu”. Rekomendēto VES konfigurācija ir sekojoša: ZA–DR virzienā tās DR daļā ir blīva VES grupa, ar platāko daļu VV16 – VV82 līnijā, veidojot 5 km platu “barjeru”. Secīgi, izveidojas 2 ZR–DA virziena līnijas parka Z daļā – starp VV7 un VV63 (3 km), un starp VV51 un VV70 VES (3,2 km).</t>
  </si>
  <si>
    <t>Putnuaizsardzības kontekstā var veidoties kumulatīvās ietekmes, īpaši gadījumā, ja tiek izbūvēts vēja parks “Valka”. Tomēr IVN ziņojuma izstrādātāju vērtējumā šobrīd nav iespējams veikt pilnvērtīgu kumulatīvo ietekmju izvērtēšanu, jo nav iespējams nepārprotami konstatēt, ka šādas ietekmes veidosies vai, ka visas būvniecības ieceres tiks realizētas vai arī realizētas pilnā apjomā.</t>
  </si>
  <si>
    <t>Ietekme uz zīdītājiem (izņemot sikspārņus) </t>
  </si>
  <si>
    <t>Iespējama pārvietošanās maršrutu maiņa, barošanās un dzīvotņu iznīcināšana vai stāvokļa pasliktināšana</t>
  </si>
  <si>
    <t>Pierašanas ātrums pie jauniem objektiem un trokšņa avotiem dzīvesvietā</t>
  </si>
  <si>
    <t>Izvēlēties pēc iespējas klusāku vēja turbīnas modeli. Pašreiz teritorijā noris ļoti intensīva mežistrāde un ir ļoti plašs ceļu tīkls</t>
  </si>
  <si>
    <t>Rekomendēts veikts monitoringu kumulatīvi daudziem VES parkiem, lai tādas indetificētu.</t>
  </si>
  <si>
    <t>Iespējami kumulatīvo ietekmi mazinoši pasākumi</t>
  </si>
  <si>
    <t>Monitoringa pasākumi putniem</t>
  </si>
  <si>
    <t>Putnu monitoringa programma</t>
  </si>
  <si>
    <t>Prioritāri nepieciešams veikt ligzdojošo dienas plēsīgo putnu monitoringu pirmsbūvniecības, būvniecības un VES parka ekspluatācijas laikā. Atkarībā no monitoringa rezultātiem var tikt noteikti ierobežojumi konkrētu VES turbīnu ekspluatācijai vai VES turbīnu būvniecībai. Pilna monitoringa programma un apjoms saskaņojams ar DAP. Aktualizētā monitoringa programma jāsaskaņo ne vēlāk kā vienu gadu pirms monitoringa uzsākšanas. Monitoringa dati iesniedzami DAP un VVD.</t>
  </si>
  <si>
    <t>Pirmsbūvniecības posms, Būvniecības posms, Ekspluatācijas posms</t>
  </si>
  <si>
    <t>Monitoringa pasākums sikspārņiem</t>
  </si>
  <si>
    <t>Sikspārņu monitoringa programma</t>
  </si>
  <si>
    <t>Projektēšanas un pirms-būvniecības periodā izstrādā detalizētu sikspārņu monitoringa programmu, pārskata IVN ziņojuma uzskaišu maršrutus un punktus, un vismaz vienu gadu veic sikspārņu aktivitātes monitoringu rekomendētās VES alternatīvas teritorijā datu precizēšanai.</t>
  </si>
  <si>
    <t>Obligāti veicams sikspārņu pēc būvniecības monitorings vismaz 2 gadus pēc VES ekspluatācijas. Sikspārņu eksperta atzinumā norādīts, ka pēc monitoringa datiem pašreizējie ierobežojumi var tikt pārskatīti – gan pastiprināti, gan samazināti. Aktualizētā monitoringa programma jāsaskaņo ne vēlāk kā vienu gadu pirms monitoringa uzsākšanas. Monitoringa dati iesniedzami DAP un VVD.</t>
  </si>
  <si>
    <t>Ietekme uz Natura 2000 teritorijām</t>
  </si>
  <si>
    <t>Ietekme uz Natura 2000 tīkla konektivitāti, kā arī ietekme uz putnu sugām Natura 2000 teritorijā</t>
  </si>
  <si>
    <t>Atteikšanās no vairākām VES IVN izstrādāšanas laikā. Detalizēts ekspertu un konsultantu vērtējums uz tuvākajām N2000 teritorijām</t>
  </si>
  <si>
    <t>Būvniecības posms, Ekspluatācijas posms</t>
  </si>
  <si>
    <t>Ietekme uz ainavu un vizuālā ietekme</t>
  </si>
  <si>
    <t>Vizuālā ietekme uz ainavas uztveri, ainavas kā resursa vērtību</t>
  </si>
  <si>
    <t>Vēja elektrostaciju torņi un rotora spārni tiks krāsoti vienā krāsā</t>
  </si>
  <si>
    <t>Ietekme (izmaiņas ainavā) diennakts tumšajā laikā</t>
  </si>
  <si>
    <t>Vakara un nakts laikā tiks izmantots vienas krāsas apgaismojums</t>
  </si>
  <si>
    <t>Ietekme uz redzamību no AAA “Ziemeļgauja”</t>
  </si>
  <si>
    <t>Atsevišķu VES turbīnu augstuma samazināšana līdz 275 m</t>
  </si>
  <si>
    <t>Būvniecības un ekspluatācijas posms</t>
  </si>
  <si>
    <t>VV71, VV69, VV65, VV49 un VV68 augstums līdz 275m.</t>
  </si>
  <si>
    <t>Ietekme uz dižkokiem un ainaviskajiem kokiem</t>
  </si>
  <si>
    <t>Detalizēts maršruta plāns VES konstrukciju transportēšanai, iespēju robežās netraumējot un neiznīcinot dižkokus un ainaviskos kokus. Nepieciešamības gadījumā papildu koka aizsardzības pasākumu nodrošināšana uzstādot aizsargbarjeras</t>
  </si>
  <si>
    <t>Jaunas vertikālas dominantes ierastajā ainavā un skats no ainaviski vērtīgām teritorijām</t>
  </si>
  <si>
    <t>Atteikšanās no vairākām VES turbīnām IVN izstrādāšanas laikā un atsevišķu VES turbīnu augstuma samazināšana līdz 275 m</t>
  </si>
  <si>
    <t>VV1; VV24; VV30; VV47; VV48; VV66; VV67; VV70; VV81; VV82; VV83; VV36; VV80; VV88 augstums līdz 275m.</t>
  </si>
  <si>
    <t>Jaunu, iepriekš neapzinātu arheoloģisku objektu atklāšana būvdarbu laikā</t>
  </si>
  <si>
    <t>Ja būvdarbu laikā atklāj arheoloģiskus vai citus objektus ar kultūrvēsturisku vērtību, par to nekavējoties jāziņo Nacionālajai kultūras mantojuma pārvaldei un turpmākie darbi jāpārtrauc un turpmākās darbības jāsaskaņo ar NKMP un nepieciešamības gadījumā arī ar citām kompetentajām iestādēm (jārīkojas saskaņa ar likumu "Par kultūras pieminekļu aizsardzību")</t>
  </si>
  <si>
    <t>Vizuālā ietekme uz kultūrvēstures pieminekļu vizuālās uztveramības zonu</t>
  </si>
  <si>
    <t>Atteikšanās no vairākām VES turbīnām IVN izstrādāšanas laikā un atsevišķu VES turbīnu augstuma samazināšana līdz 275 m.</t>
  </si>
  <si>
    <t>VES Nr.VV56, VV47, VV24, VV54 un VV80 noteikt maksimāli pieļaujamo augstumu 250 m.</t>
  </si>
  <si>
    <t>Nav paredzamas nozīmīgas gaisu piesārņojošo vielu emisijas vēja parka ekspluatācijas periodā</t>
  </si>
  <si>
    <t>Saņemot sūdzības  par putekļu radītiem traucējumiem, tiks nodrošināta ceļu virsmas mitrināšana vai apstrāde ar pretputekļu materiālu.</t>
  </si>
  <si>
    <t>Vides troksnis</t>
  </si>
  <si>
    <t>Izmantoto iekārtu un mehānismu radītais troksnis nesasniedz robežlielumus un mērķlielumus</t>
  </si>
  <si>
    <t>Zemas trokšņu emisijas vēja turbīnu modeļu izvēle, atbilstošu tehnoloģisko risinājumu izvēle, kas vēl mazinātu mehānismu darbības radīto un aerodinamisko troksni</t>
  </si>
  <si>
    <r>
      <t xml:space="preserve">Konkrētā VES modeļa izvēles ar precīzu modelēšanu jāizvēlas tāds, kas, ievērojot putnu un sikspārņu aizsardzībai norādītos VES apturēšanas periodus, nodrošinās arī </t>
    </r>
    <r>
      <rPr>
        <sz val="11"/>
        <color rgb="FF000000"/>
        <rFont val="Calibri"/>
        <family val="2"/>
      </rPr>
      <t>PVO vadlīnijās ieteikto diennakts L</t>
    </r>
    <r>
      <rPr>
        <vertAlign val="subscript"/>
        <sz val="11"/>
        <color rgb="FF000000"/>
        <rFont val="Calibri"/>
        <family val="2"/>
      </rPr>
      <t>DVN</t>
    </r>
    <r>
      <rPr>
        <sz val="11"/>
        <color rgb="FF000000"/>
        <rFont val="Calibri"/>
        <family val="2"/>
      </rPr>
      <t xml:space="preserve"> vērtību ievērošanu (PVO ir tikai rekomendējošs raksturs, saistošie robežlielumi netiek sasniegti arī bez tā).</t>
    </r>
  </si>
  <si>
    <t>VV16, VV21, VV37, VV46, VV47, VV84, VV85, VV88 un (tikai B alternatīvā) VV66</t>
  </si>
  <si>
    <t>Degvielas, smēreļļu noplūdes būvdarbu laikā</t>
  </si>
  <si>
    <t>Regulāra tehnikas un mehānismu pārbaude, lai novērstu iespējamu eļļas vai citu bīstamo vielu noplūdi</t>
  </si>
  <si>
    <t>Grunts un gruntsūdeņu piesārņojums</t>
  </si>
  <si>
    <t>Regulāra tehnikas un mehānismu pārbaude, lai novērstu iespējamu eļļas vai citu bīstamo vielu noplūdi. Grunts piesārņojuma līmeņa novērtēšana pirms laukuma demontāžas.</t>
  </si>
  <si>
    <t>Ietekme uz meliorācijas sistēmu funkcionalitāti</t>
  </si>
  <si>
    <t>Izstrādāts meliorācijas sistēmu pārkārtošanas projekts. Ja tiek konstatēta ietekme uz biotopiem vai sugām, tad nepieciešams, tiek piesaistīts sertificēts sugu un biotopu eksperts</t>
  </si>
  <si>
    <t>Atkritumi</t>
  </si>
  <si>
    <t>Atkritumu veidošanās VES būvniecības un VES ekspluatācijas laikā</t>
  </si>
  <si>
    <t>Atkritumu apsaimniekošana atbilstoši normatīvo aktu prasībām</t>
  </si>
  <si>
    <t>Vides un avāriju risks</t>
  </si>
  <si>
    <t>VES mehāniski bojājumi un avārijas (t.sk. ugunsgrēks)</t>
  </si>
  <si>
    <t>Automātiska procesu vadība un uzraudzība (t.sk. vibrācijas sensori, stacijas apturēšana rotora griešanās ātruma pārsniegšanas gadījumā, zibens aizsardzības un dūmu detektēšanas sistēmas)</t>
  </si>
  <si>
    <t>VES ugunsgrēks</t>
  </si>
  <si>
    <t>Automātiskas ugunsgrēka atklāšanas un dzēšanas sistēmas</t>
  </si>
  <si>
    <t>Eļļošanas sistēmas defekti ar eļļas noplūdi</t>
  </si>
  <si>
    <t>Automātiska procesu vadība un uzraudzība. Noplūžu detektēšanas sistēma</t>
  </si>
  <si>
    <t>Apledojuma veidošanās uz VES rotora lāpstiņām</t>
  </si>
  <si>
    <t>Brīdinājuma zīmju uzstādīšana par ledus gabalu krišanas iespējamību</t>
  </si>
  <si>
    <t>Ietekme uz sakaru un elektroniskās apraides sistēmām</t>
  </si>
  <si>
    <t>Ja pēc projekta realizācijas tiks konstatēti apraides traucējumi, tiks nodrošināti risinājumi traucējumu novēršanai</t>
  </si>
  <si>
    <t>Sociāli ekonomiskie aspekti</t>
  </si>
  <si>
    <t>Ietekme reģionālā un nacionālā mērogā</t>
  </si>
  <si>
    <r>
      <t>Investīcijas ekonomikā, tieši saistīto un netieši saistīto darba vietu skaita pieaugums, saimnieciskās aktivitātes potenciāla palielināšanās, enerģijas piedāvājuma palielināšanas tirgū, CO</t>
    </r>
    <r>
      <rPr>
        <vertAlign val="subscript"/>
        <sz val="11"/>
        <color theme="1"/>
        <rFont val="Calibri"/>
        <family val="2"/>
      </rPr>
      <t>2</t>
    </r>
    <r>
      <rPr>
        <sz val="11"/>
        <color theme="1"/>
        <rFont val="Calibri"/>
        <family val="2"/>
      </rPr>
      <t xml:space="preserve"> emisiju apjoma samazināšanās potenciāls, ieguldījums nacionālo enerģētikas politikas mērķu sasniegšanā</t>
    </r>
  </si>
  <si>
    <t>Būvniecības posms, ekspluatācijas posms</t>
  </si>
  <si>
    <t>Vērā ņemama labvēlīga ietekme</t>
  </si>
  <si>
    <t>Pārrobežu ietekme</t>
  </si>
  <si>
    <t>Iespējamā ietekme uz putniem, zīdītājiem, ainavu, kā arī fizikālās ietekmes</t>
  </si>
  <si>
    <t>Veiktas konsultācijas ar Igaunijas Republikas Klimata ministriju, veikts pārrobežu novērtējums IVN ietvaros un aizvadīta sabiedriskā apspriešana ar Igaunijas Klimata ministriju un iedzīvotājiem</t>
  </si>
  <si>
    <r>
      <t>Ekspluatācijas perioda ierobežojum</t>
    </r>
    <r>
      <rPr>
        <b/>
        <sz val="10"/>
        <rFont val="Calibri"/>
        <family val="2"/>
        <scheme val="minor"/>
      </rPr>
      <t>i (O (obligātie); R (rekomendējošie))</t>
    </r>
  </si>
  <si>
    <r>
      <t xml:space="preserve">Ministru kabineta noteikumi Nr.936. Taču montāžas laukuma sagatavošana un attīrīšana no apauguma iespējama visu gadu. 
https://likumi.lv/ta/id/253758-dabas-aizsardzibas-noteikumi-meza-apsaimniekosana
</t>
    </r>
    <r>
      <rPr>
        <b/>
        <sz val="10"/>
        <color theme="1"/>
        <rFont val="Calibri"/>
        <family val="2"/>
        <charset val="186"/>
        <scheme val="minor"/>
      </rPr>
      <t>Ceļu būvniecība un montāžas laukumu sagatavošana tehnoloģiski iespējama laika periodā no aprīļa līdz oktobrim. VES turbīnu pamatu būvniecība daļēji veicama visu gadu, taču vairums darbu (betona liešana) pie pozitīvām vides temperatūrām.</t>
    </r>
  </si>
  <si>
    <r>
      <t xml:space="preserve">VES projektēšanas laikā jāveic pirmsbūvniecības monitorings, kura laikā ar DAP saskaņo nepieciešamo kameru skaitu un izvietojumu VES parkā (O)
</t>
    </r>
    <r>
      <rPr>
        <sz val="10"/>
        <color theme="1"/>
        <rFont val="Calibri"/>
        <family val="2"/>
        <charset val="186"/>
        <scheme val="minor"/>
      </rPr>
      <t xml:space="preserve">Saskaņā ar pirmbūvniecības monitoringa rezultātiem izvērtēt šī brīža priekšlikumus: </t>
    </r>
    <r>
      <rPr>
        <sz val="10"/>
        <rFont val="Calibri"/>
        <family val="2"/>
        <scheme val="minor"/>
      </rPr>
      <t>(1) VES apturēt līdz stundai pirms un pēc gan lokālā saullēkta, gan saulrieta planētājputnu aizsardzībai no 1. aprīļa līdz 1. oktobrim,</t>
    </r>
    <r>
      <rPr>
        <sz val="10"/>
        <color theme="1"/>
        <rFont val="Calibri"/>
        <family val="2"/>
        <charset val="186"/>
        <scheme val="minor"/>
      </rPr>
      <t xml:space="preserve"> </t>
    </r>
    <r>
      <rPr>
        <sz val="10"/>
        <rFont val="Calibri"/>
        <family val="2"/>
        <scheme val="minor"/>
      </rPr>
      <t xml:space="preserve">ja to nevar novērst ar kameru risinājumu, kas tiek precizēts pirmsbūvniecības monitoringa laikā (O), (2) ievērot pūču aizsardzības pasākumus (trokšņa ierobežojumi), izvēlēties pēc iespējas klusāku VES modeli (O) </t>
    </r>
  </si>
  <si>
    <r>
      <t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t>
    </r>
    <r>
      <rPr>
        <b/>
        <sz val="10"/>
        <color theme="1"/>
        <rFont val="Calibri"/>
        <family val="2"/>
        <charset val="186"/>
        <scheme val="minor"/>
      </rPr>
      <t xml:space="preserve">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t>
    </r>
  </si>
  <si>
    <r>
      <t xml:space="preserve">Viedo risinājumu tehnoloģijas tiek izmantotas arī citur eiropā un nodrošina gan efektīvu sikspārņu aizsardzību, gan lielāku elektroenerģijas </t>
    </r>
    <r>
      <rPr>
        <sz val="10"/>
        <rFont val="Calibri"/>
        <family val="2"/>
        <scheme val="minor"/>
      </rPr>
      <t>izstrādi, piemēram,</t>
    </r>
    <r>
      <rPr>
        <sz val="10"/>
        <color theme="1"/>
        <rFont val="Calibri"/>
        <family val="2"/>
        <charset val="186"/>
        <scheme val="minor"/>
      </rPr>
      <t xml:space="preserve">
https://www.fleximaus.de/?lang=ne</t>
    </r>
  </si>
  <si>
    <r>
      <t xml:space="preserve">VES projektēšanas laikā jāveic pirmsbūvniecības monitorings, kura laikā saskaņo nepieciešamo kameru skaitu un izvietojumu VES parkā 
</t>
    </r>
    <r>
      <rPr>
        <sz val="10"/>
        <rFont val="Calibri"/>
        <family val="2"/>
        <scheme val="minor"/>
      </rPr>
      <t>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t>
    </r>
    <r>
      <rPr>
        <sz val="10"/>
        <color theme="1"/>
        <rFont val="Calibri"/>
        <family val="2"/>
        <scheme val="minor"/>
      </rPr>
      <t xml:space="preserve">, (3) ievērot pūču aizsardzības pasākumus (trokšņa ierobežojumi), </t>
    </r>
    <r>
      <rPr>
        <sz val="10"/>
        <rFont val="Calibri"/>
        <family val="2"/>
        <scheme val="minor"/>
      </rPr>
      <t>izvēlēties pēc iespējas klusāku VES modeli un risinājumu (O)</t>
    </r>
    <r>
      <rPr>
        <sz val="10"/>
        <color theme="1"/>
        <rFont val="Calibri"/>
        <family val="2"/>
        <scheme val="minor"/>
      </rPr>
      <t>, (4) ja pirmsbūvniecības monitoringa laikā apstiprinās “mirgošanas” efekta ietekme uz medņu riestiem, tad starp 1. aprīli un 15. maiju jāpielāgo turbīnas darbība, lai to novērstu (O)</t>
    </r>
  </si>
  <si>
    <r>
      <rPr>
        <b/>
        <sz val="10"/>
        <rFont val="Calibri"/>
        <family val="2"/>
        <scheme val="minor"/>
      </rPr>
      <t>VES projektēšanas laikā jāveic pirmsbūvniecības monitorings, kura laikā saskaņo nepieciešamo kameru skaitu un izvietojumu VES parkā.</t>
    </r>
    <r>
      <rPr>
        <sz val="10"/>
        <rFont val="Calibri"/>
        <family val="2"/>
        <scheme val="minor"/>
      </rPr>
      <t xml:space="preserve">
Saskaņā ar pirmbūvniecības monitoringa rezultātiem izvērtēt šī brīža priekšlikumus: (1) VES apturēšana ap saullēktu/saulrietu planētājputnu aizsardzībai (no 1. aprīļa līdz 1. oktobrim), ja to nevar novērst ar kameru risinājumu, kas tiek precizēts pirmsbūvniecības monitoringa laikā (O),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t>
    </r>
  </si>
  <si>
    <r>
      <t xml:space="preserve">Piebraucamā ceļa ziemeļu pusē konstatētas plašas un bagātīgas ĪA sugu – smiltāja neļķes </t>
    </r>
    <r>
      <rPr>
        <i/>
        <sz val="10"/>
        <color theme="1"/>
        <rFont val="Calibri"/>
        <family val="2"/>
        <scheme val="minor"/>
      </rPr>
      <t>Dianthus arenarius</t>
    </r>
    <r>
      <rPr>
        <sz val="10"/>
        <color theme="1"/>
        <rFont val="Calibri"/>
        <family val="2"/>
        <charset val="186"/>
        <scheme val="minor"/>
      </rPr>
      <t xml:space="preserve"> un pļavas silpurenes </t>
    </r>
    <r>
      <rPr>
        <i/>
        <sz val="10"/>
        <color theme="1"/>
        <rFont val="Calibri"/>
        <family val="2"/>
        <scheme val="minor"/>
      </rPr>
      <t>Pulsatilla pratensis</t>
    </r>
    <r>
      <rPr>
        <sz val="10"/>
        <color theme="1"/>
        <rFont val="Calibri"/>
        <family val="2"/>
        <charset val="186"/>
        <scheme val="minor"/>
      </rPr>
      <t xml:space="preserve"> audzes (R) </t>
    </r>
  </si>
  <si>
    <r>
      <t>Ceļam veidot parastās egles stādījumus, kas nosedz turbīnas pamatni, vēlams divās paralēlās rindās. Stādot rindas, izmantot vismaz pusotru metru augstu stādmateriālu. Nedrīkst iznīcināt</t>
    </r>
    <r>
      <rPr>
        <sz val="10"/>
        <color rgb="FFFF0000"/>
        <rFont val="Calibri"/>
        <family val="2"/>
        <charset val="186"/>
        <scheme val="minor"/>
      </rPr>
      <t xml:space="preserve"> </t>
    </r>
    <r>
      <rPr>
        <sz val="10"/>
        <color theme="1"/>
        <rFont val="Calibri"/>
        <family val="2"/>
        <charset val="186"/>
        <scheme val="minor"/>
      </rPr>
      <t xml:space="preserve">maršruta - autoceļš "Pieminekļa ceļš" informatīvos stendus, kas izvietoti gar to, pie objektiem. (R) </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</si>
  <si>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ievērot pūču aizsardzības pasākumus (trokšņa ierobežojumi), izvēlēties pēc iespējas klusāku VES modeli un risinājumu, kas tiek precizēts pirmsbūvniecības monitoringa laikā (O). </t>
    </r>
    <r>
      <rPr>
        <b/>
        <sz val="10"/>
        <rFont val="Calibri"/>
        <family val="2"/>
        <scheme val="minor"/>
      </rPr>
      <t>Ja pirmsbūvniecības periodā konstatē melnā stārķa ligzdu, tad kopā ar sertificētu ekspertu un DAP tiek saskaņoti risinājumi VES būvniecībai</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</si>
  <si>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t>
    </r>
    <r>
      <rPr>
        <b/>
        <sz val="10"/>
        <rFont val="Calibri"/>
        <family val="2"/>
        <scheme val="minor"/>
      </rPr>
      <t xml:space="preserve"> Ja pirmsbūvniecības periodā konstatē melnā stārķa ligzdu, tad kopā ar sertificētu ekspertu un DAP tiek saskaņoti risinājumi VES būvniecībai</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</si>
  <si>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ap saullēktu/saulrietu planētājputnu aizsardzībai (no 1. aprīļa līdz 1. oktobrim), ja to nevar novērst ar kameru risinājumu (O), (2) VES apturēt barus veidojošo migrējošo putnu (no 15. februāra līdz 15. maijam un no 1. septembra līdz 15. novembrim) aizsardzībai, ja to nevar novērst ar kameru risinājumu (O). </t>
    </r>
    <r>
      <rPr>
        <b/>
        <sz val="10"/>
        <rFont val="Calibri"/>
        <family val="2"/>
        <scheme val="minor"/>
      </rPr>
      <t xml:space="preserve"> Ja pirmsbūvniecības periodā konstatē melnā stārķa ligzdu, tad kopā ar sertificētu ekspertu un DAP tiek saskaņoti risinājumi VES būvniecībai</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</si>
  <si>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t>
    </r>
    <r>
      <rPr>
        <b/>
        <sz val="10"/>
        <rFont val="Calibri"/>
        <family val="2"/>
        <scheme val="minor"/>
      </rPr>
      <t xml:space="preserve"> Ja pirmsbūvniecības periodā konstatē melnā stārķa ligzdu, tad kopā ar sertificētu ekspertu un DAP tiek saskaņoti risinājumi VES būvniecībai</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</si>
  <si>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t>
    </r>
    <r>
      <rPr>
        <b/>
        <sz val="10"/>
        <rFont val="Calibri"/>
        <family val="2"/>
        <scheme val="minor"/>
      </rPr>
      <t xml:space="preserve"> Ja pirmsbūvniecības periodā konstatē melnā stārķa ligzdu, tad kopā ar sertificētu ekspertu un DAP tiek saskaņoti risinājumi VES būvniecībai</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</si>
  <si>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</si>
  <si>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</si>
  <si>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</si>
  <si>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t>
    </r>
  </si>
  <si>
    <r>
      <t xml:space="preserve"> VES realizēšanu var ietekmēt </t>
    </r>
    <r>
      <rPr>
        <i/>
        <sz val="10"/>
        <color theme="1"/>
        <rFont val="Calibri"/>
        <family val="2"/>
        <scheme val="minor"/>
      </rPr>
      <t>mazā ērgļa</t>
    </r>
    <r>
      <rPr>
        <sz val="10"/>
        <color theme="1"/>
        <rFont val="Calibri"/>
        <family val="2"/>
        <charset val="186"/>
        <scheme val="minor"/>
      </rPr>
      <t xml:space="preserve"> mikrolieguma izveide. Ja </t>
    </r>
    <r>
      <rPr>
        <i/>
        <sz val="10"/>
        <color theme="1"/>
        <rFont val="Calibri"/>
        <family val="2"/>
        <scheme val="minor"/>
      </rPr>
      <t>mazais ērglis</t>
    </r>
    <r>
      <rPr>
        <sz val="10"/>
        <color theme="1"/>
        <rFont val="Calibri"/>
        <family val="2"/>
        <charset val="186"/>
        <scheme val="minor"/>
      </rPr>
      <t xml:space="preserve"> turpina ligzdot esošās ligzdošanas vietā nocirstā meža apkārtnē - VES būvniecība netiek rekomendēta (R)</t>
    </r>
  </si>
  <si>
    <r>
      <t xml:space="preserve">VES projektēšanas laikā jāveic pirmsbūvniecības monitorings, kura laikā saskaņo nepieciešamo kameru skaitu un izvietojumu VES parkā 
Saskaņā ar pirmbūvniecības monitoringa rezultātiem izvērtēt šī brīža priekšlikumus: (1) VES apturēšana ap saullēktu/saulrietu planētājputnu aizsardzībai (no 1. aprīļa līdz 1. oktobrim), ja to nevar novērst ar kameru risinājumu, (2) VES apturēt barus veidojošo migrējošo putnu (no 15. februāra līdz 15. maijam un no 1. septembra līdz 15. novembrim) aizsardzībai, ja to nevar novērst ar kameru risinājumu, (3) ievērot pūču aizsardzības pasākumus (trokšņa ierobežojumi), izvēlēties pēc iespējas klusāku VES modeli un risinājumu; </t>
    </r>
    <r>
      <rPr>
        <b/>
        <sz val="10"/>
        <rFont val="Calibri"/>
        <family val="2"/>
        <scheme val="minor"/>
      </rPr>
      <t xml:space="preserve"> Ja pirmsbūvniecības periodā konstatē melnā stārķa ligzdu, tad kopā ar sertificētu ekspertu un DAP tiek saskaņoti risinājumi VES būvniecībai</t>
    </r>
    <r>
      <rPr>
        <sz val="10"/>
        <rFont val="Calibri"/>
        <family val="2"/>
        <scheme val="minor"/>
      </rPr>
      <t xml:space="preserve"> (O)</t>
    </r>
  </si>
  <si>
    <r>
      <t xml:space="preserve">Ceļa malā Šneidera mizmīļa </t>
    </r>
    <r>
      <rPr>
        <i/>
        <sz val="10"/>
        <color theme="1"/>
        <rFont val="Calibri"/>
        <family val="2"/>
        <scheme val="minor"/>
      </rPr>
      <t>Boros schneiderii</t>
    </r>
    <r>
      <rPr>
        <sz val="10"/>
        <color theme="1"/>
        <rFont val="Calibri"/>
        <family val="2"/>
        <charset val="186"/>
        <scheme val="minor"/>
      </rPr>
      <t xml:space="preserve"> atradne</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</si>
  <si>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t>
    </r>
  </si>
  <si>
    <t>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Jāprecizē VES novietojums, jo atrodas pārāk tuvu plānotajam apodziņa mikroliegumam, šobrīd novietojums tiek saglabāts (O)</t>
  </si>
  <si>
    <r>
      <t xml:space="preserve">Projektēšanas un būvniecības perioda nosacījumi/ ierobežojumi </t>
    </r>
    <r>
      <rPr>
        <b/>
        <sz val="10"/>
        <rFont val="Calibri"/>
        <family val="2"/>
        <scheme val="minor"/>
      </rPr>
      <t>(O (obligātie); R (rekomendējošie))</t>
    </r>
  </si>
  <si>
    <t>Apkalpes laukuma teritorijā esošie nogabali (291.kv. 41.un 42. nog. un 303.kv. 1., 2. un 3. (daļa), 4. nog.) pašlaik nav uzskatāmi par atbilstošiem biotopa 91T0 minimālajiem kritērijiem (nepietiekams ķērpju segums). Neskatoties uz to, ka šobrīd platībā Cladina ģints ķērpji ir sastopami un ir iekšzemes kāpu reljefs, biotopa 91T0 attīstība/izveidošanās ir sagaidāma tikai tad, ja tiek veikti mērķtiecīgi pasākumi biotopam atbilstošas zemsedzes veģetācijas attīstībai. Lai saglabātu apvidum raksturīgo reljefu un iespēju biotopa 91T0 attīstībai, var izskatīt iespēju pārplānot novietni (novirzot uz ziemeļiem, līdzenumā, un apbūves laukuma konfigurāciju plānojot ar iespējami mazāku ietekmi uz reljefu)</t>
  </si>
  <si>
    <t>Izvēloties VES projekta īstenotājam jāizvēlas VES, kuru radītais troksnis ievēro PVO rekomendācijas, uzstādīt VES ar pēc iespējas zemāku trokšņa emisijas līmeni vai aerodinamiski uzlabotiem spārniem (O)</t>
  </si>
  <si>
    <t xml:space="preserve">Izvēloties VES projekta īstenotājam jāizvēlas VES, kuru radītais troksnis ievēro PVO rekomendācijas, uzstādīt VES ar pēc iespējas zemāku trokšņa emisijas līmeni vai aerodinamiski uzlabotiem spārniem (O) </t>
  </si>
  <si>
    <t>VES parka projektēšanas laikā, risinājums saskaņojams ar sertificētu biotopu un sugu ekspertu (O); saglabāt ĪA vaskulāro sugu (piemēram, smiltāja neļķe, garkāta ģipsene, pļavas un meža silpurene, zaļziedu plaukšķene u.c) atradņu vietas (O)</t>
  </si>
  <si>
    <t>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</si>
  <si>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Uz blakus mežaudzi jāpārvieto lielās kritalas no apbūves laukuma; kritalas ar diametru &gt;25 cm nepieciešams saglabāt un pārvietot uz blakusesošajām mežaudzēm,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</si>
  <si>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kritalas ar diametru &gt;25 cm nepieciešams saglabāt un pārvietot uz blakusesošajām mežaudzēm, pirms atmežošanas darbu veikšanas jākonsultējas atkārtoti ar bezmugurkaulnieku ekspertu par pārvietojamajiem kokiem un tam piemērotajām vietām (O); Pirms darbu uzsākšanas pārbaudīt esparsetes atradnes un veikt padziļinātu sugas taksonomijas pārbaudi; gadījumā, ja tā ir smiltāja esparsete, plānot sugas indivīdu pārstādīšanu (R);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</si>
  <si>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kritalas ar diametru &gt;25 cm nepieciešams saglabāt un pārvietot uz blakusesošajām mežaudzēm (visos gadījumos), pirms atmežošanas darbu veikšanas jākonsultējas atkārtoti ar bezmugurkaulnieku ekspertu par pārvietojamajiem kokiem un tam piemērotajām vietām (O); Saglabāt apbūves laukuma apkārtnē biotopa 9010*_3 poligonus 18LM156_1215, 23AP116_400, 24TC182_6, 24TC182_7, kas ir arī Hellera ķīļlapes un parazītiskās kladonijas dzīvotne (R);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</si>
  <si>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r>
      <t>liela diametra &gt;25 cm kritalas darbu gaitā būtu jāpārvieto uz tuvējām mežaudzēm, pirms atmežošanas darbu veikšanas jākonsultējas atkārtoti ar bezmugurkaulnieku ekspertu par pārvietojamajiem kokiem un tam piemērotajām vietām (O) ; rekomendējams precizēt VES izbūves laukumu, lai iespējami mazākā skaitā iznīcinātu lielos (apkārtmērs 04–0,5 m) parastos kadiķus</t>
    </r>
    <r>
      <rPr>
        <i/>
        <sz val="10"/>
        <color theme="1"/>
        <rFont val="Calibri"/>
        <family val="2"/>
        <scheme val="minor"/>
      </rPr>
      <t xml:space="preserve"> Juniperus communis</t>
    </r>
    <r>
      <rPr>
        <sz val="10"/>
        <color theme="1"/>
        <rFont val="Calibri"/>
        <family val="2"/>
        <charset val="186"/>
        <scheme val="minor"/>
      </rPr>
      <t xml:space="preserve">, kas atrodas laukuma teritorijā (R);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t>
    </r>
  </si>
  <si>
    <t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t>
  </si>
  <si>
    <t xml:space="preserve">kritalas ar diametru &gt;25 cm nepieciešams saglabāt un pārvietot uz blakusesošajām mežaudzēm, pirms atmežošanas darbu veikšanas jākonsultējas atkārtoti ar bezmugurkaulnieku ekspertu par pārvietojamajiem kokiem un tam piemērotajām vietām (O); VES izbūve var radīt susināšanas ietekmi uz biotopu 9010*, kas ir arī Hellera ķīļlapes un rožainās apmalpiepes dzīvotne;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t>
  </si>
  <si>
    <t xml:space="preserve">Atsevišķi liela izmēra akmeņi, vēlams pārvietot uz blakusesošajām mežaudzēm, saglabājot akmeņu oriģinālo orientāciju pret debespusēm; kritalas ar diametru &gt;25 cm nepieciešams saglabāt un pārvietot uz blakusesošajām mežaudzēm (O); jāizvairās no pievestas melnzemes izmantošanas, lai teritorijā neievestu invazīvo sugu sēklas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t>
  </si>
  <si>
    <t xml:space="preserve">Konstatēta rožainās apmalpiepes atradne, kritalas ar diametru &gt;25 cm nepieciešams saglabāt un pārvietot uz blakusesošajām mežaudzēm,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t>
  </si>
  <si>
    <t>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</si>
  <si>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Saglabāt kritalas ar diametru &gt;25 cm nepieciešams saglabāt un pārvietot uz blakusesošajām mežaudzēm, pirms atmežošanas darbu veikšanas jākonsultējas atkārtoti ar bezmugurkaulnieku ekspertu par pārvietojamajiem kokiem un tam piemērotajām vietām (O); Izvēlēties apkopes laukuma risinājumu bez sāngrāvjiem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</si>
  <si>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</si>
  <si>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kritalas ar diametru &gt;25 cm nepieciešams saglabāt un pārvietot uz blakusesošajām mežaudzēm, pirms atmežošanas darbu veikšanas jākonsultējas atkārtoti ar bezmugurkaulnieku ekspertu par pārvietojamajiem kokiem un tam piemērotajām vietām (O); ja nepieciešamas veikt ĪA sugas pārstādīšanu (R) ;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</si>
  <si>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kritalas ar diametru &gt;25 cm nepieciešams saglabāt un pārvietot uz blakusesošajām mežaudzēm (R) ; apkalpes laukuma novietojuma korekcija, apmēram 50m uz dienvidiem (R);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</si>
  <si>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kritalas ar diametru &gt;25 cm nepieciešams saglabāt un pārvietot uz blakusesošajām mežaudzēm (O); VES plānot tā, lai nebūtu nepieciešams sāngrāvis, kas var ietekmēt hidroloģisko režīmu biotopā 9010*(R);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</si>
  <si>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kritalas ar diametru &gt;25 cm nepieciešams saglabāt un pārvietot uz blakusesošajām mežaudzēm (visos gadījumos)(O),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</si>
  <si>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Lielos akmeņus būvniecības gaitā būtu vēlams pārvietot uz blakusesošajām mežaudzēm, saglabājot akmeņu oriģinālo orientāciju pret debespusēm; kritalas ar diametru &gt;25 cm nepieciešams saglabāt un pārvietot uz blakusesošajām mežaudzēm,pirms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t>
  </si>
  <si>
    <t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t>
  </si>
  <si>
    <t>Pagriezienu un kabeļtrašu izbūve var ietekmēt līdz 0,17 ha biotopa 91T0_1 (poligons 18VB50_209)</t>
  </si>
  <si>
    <t xml:space="preserve">Plānotā pievadceļa izbūvei tiks iznīcināts biotops 9010*_1 0,64 ha platībā (poligoni 23GE079_55, 18EO128_915). Paredzama negatīva ietekme uz biotopa un sugu dzīvotņu mikroklimatu līdz 2,5 ha platībā. Iespējama susināšanas ietekme uz biotopu 91D0*_2 (18EO128_916) ievērot ietekmi mazinošus pasākumus (O) 
</t>
  </si>
  <si>
    <r>
      <t xml:space="preserve"> Gar piebraucamo ceļu no rietumu (Vilku ceļa malā) puses biotops 9010*_1 (vienlaikus Hellera ķīļlapes </t>
    </r>
    <r>
      <rPr>
        <i/>
        <sz val="10"/>
        <color theme="1"/>
        <rFont val="Calibri"/>
        <family val="2"/>
        <scheme val="minor"/>
      </rPr>
      <t>Anastrophyllum hellerianum</t>
    </r>
    <r>
      <rPr>
        <sz val="10"/>
        <color theme="1"/>
        <rFont val="Calibri"/>
        <family val="2"/>
        <charset val="186"/>
        <scheme val="minor"/>
      </rPr>
      <t xml:space="preserve"> dzīvotne). Neznīcināt biotopu 9010* (poligons 18LM156_1158), kas ir Hellera ķīļlapes dzīvotne</t>
    </r>
    <r>
      <rPr>
        <sz val="10"/>
        <color rgb="FFFF0000"/>
        <rFont val="Calibri"/>
        <family val="2"/>
        <charset val="186"/>
        <scheme val="minor"/>
      </rPr>
      <t xml:space="preserve"> </t>
    </r>
    <r>
      <rPr>
        <sz val="10"/>
        <color theme="1"/>
        <rFont val="Calibri"/>
        <family val="2"/>
        <charset val="186"/>
        <scheme val="minor"/>
      </rPr>
      <t>(O)</t>
    </r>
  </si>
  <si>
    <r>
      <t>Kab</t>
    </r>
    <r>
      <rPr>
        <sz val="10"/>
        <rFont val="Calibri"/>
        <family val="2"/>
        <scheme val="minor"/>
      </rPr>
      <t>eļtrase izvietojama ceļa ziemeļu pusē, lai neizinīcinātu biotopu (poligons 18LM156_1158) (O)</t>
    </r>
  </si>
  <si>
    <t>Ietekme uz sugām un biotopiem kabeļtrašu, ceļu un montāžas laukumu būvniecības laikā ārpus Natura 2000 teritorijām</t>
  </si>
  <si>
    <t>Ievērot ekspertu atzinuma nosacījumus par kabeļtrašu projektēšanu un izbūvi</t>
  </si>
  <si>
    <t>Ceļu izbūvēt no Bulvāra ceļa austrumu puses, apejot aizsargājamos biotopus izmantojot esošu ceļu, ārpus meža biotopu platībām. (O)</t>
  </si>
  <si>
    <t>Ievērot nosacījumus ceļa būvniecības ietekmes mazināšanai uz biotopu 91E0*(dabas liegumā 18LM156_970), 7140 (18JS178_870), 91D0* (18LM156_1216) ; aizsargājama dabas pieminekļa – dižkoka – teritoriju pie Medņu mājām. Neplānot piebraucamo ceļu no rietumu puses gar dabas liegumu “Purgailes upes meži” (O)</t>
  </si>
  <si>
    <t>Gar piebraucamo ceļu Baltijas dzegužpirkstītes atradne.</t>
  </si>
  <si>
    <t>Gar piebraucamo ceļu Baltijas dzegužpirkstītes atradne. Ietekmes mazināšanai ņemt vērā apkopes un montāzas laukuma izbūves nosacījumus - neskart biotopu 91T0 (O)</t>
  </si>
  <si>
    <t>Kabeļtrašu izveide gar piebraucamo ceļu īslaicīgi ietekmēs Baltijas dzegužpirkstītes atradni. Ietekmes samazināšanai vēlams mainīt apbūves laukuma konfigurāciju, lai neskartu biotopu 91T0. (O)</t>
  </si>
  <si>
    <t xml:space="preserve">Izvēlēties tikai vienu ceļa pusi kabeļa būvniecībai un novietot to esošajā ceļa trasē, rekonstrukciju veikt minimāli nepieciešamajā apjomā, nepadziļināt ceļa sāngrāvjus posmā gar biotopu 91D0*  (O) ; Pirms darbu uzsākšanas pārbaudīt esparsetes atradnes un veikt padziļinātu sugas taksonomijas pārbaudi; gadījumā, ja tā ir smiltāja esparsete, plānot sugas indivīdu pārstādīšanu (ņemot vērā, ka esošās atradnes fitocenoze nav noturīga un ar laiku aizaugs, jāizvēlas vieta ar pastāvīgu mērenu traucējumu).  </t>
  </si>
  <si>
    <t xml:space="preserve">Lai saglabātu apvidum raksturīgo reljefu un iespēju biotopa 91T0 attīstībai, izskatīt iespēju pārplānot novietni (novirzot uz ziemeļiem, līdzenumā, un apbūves laukuma konfigurāciju plānojot ar iespējami mazāku ietekmi uz reljefu) (O) </t>
  </si>
  <si>
    <t xml:space="preserve">Pārplānot novietni (novirzot uz ziemeļiem, līdzenumā, un apbūves laukuma konfigurāciju plānojot ar iespējami mazāku ietekmi uz reljefu) (O) </t>
  </si>
  <si>
    <t xml:space="preserve">Ievērot ietekmi mazinošus pasākumus, lai saglabātu gar piebraucamo ceļu biotopu 9010*_1 (poligons 18VB850_174), izvērtēt, ja nepieciešama ceļa iztaisnošana, var tikt iznīcināta daļa biotopa poligona (O)  </t>
  </si>
  <si>
    <t xml:space="preserve">Kabeļtrasi ierīkot pievedceļa rietumu pusē (O) </t>
  </si>
  <si>
    <t xml:space="preserve">Neveikt ceļa taisnošanu biotopa teritorijā, kabeļtrasi veidot ceļa otrā pusē (O) </t>
  </si>
  <si>
    <t>Ievērot ietekmi mazinošus pasākumus, uz biotopu 9010* (23GE079_52 un LVM2020) (O)</t>
  </si>
  <si>
    <t xml:space="preserve">Ceļu plānot pa biotopa veida 91T0_2 platību, apejot 9010*_1. Lielu dimensiju kritalas pārvietojamas uz paliekošo mežaudžu izgaismotām daļām (O) </t>
  </si>
  <si>
    <t xml:space="preserve">Pievedceļa izbūvei tieša ietekme uz biotopu 91T0_1 (23AP116_72, 23GE079_54) 0,3 ha un 91D0*_1 (23AP116_70) 0,1 ha. Ceļa izbūvei un pārbūvei susināšanas ietekme uz 91D0*_ 1 (23AP116_70 (zemas kvalitātes), 18LM156_1149 (biotops izcilas kvalitātes, arī parazītiskās kladonijas dzīvotne)) līdz 2,8 ha platībā. Negatīva ietekme uz 91D0*_1 mikroklimatu 0,2 ha platībā. Ievērot ietekmi mazinošos pasākumus (O) </t>
  </si>
  <si>
    <t xml:space="preserve">Piebraucamais ceļš jāplāno ar uzbērumu, bez pieguļošo teritoriju susināšanas; Kabeļtrases plānot tikai vienā ceļa pusē; ceļa rekonstrukcijas ietvaros jānovērš pārmitro biotopu platību nosusināšanu. (O) </t>
  </si>
  <si>
    <t xml:space="preserve">Kabeļtrases ierīkošana gar pievedceļu skartu 4 kvadrātmetru smiltāja neļķes atradni. Ietekmes samazināšanai kabeļtrasi ierīkot tikai vienā ceļa pusē (O) </t>
  </si>
  <si>
    <t xml:space="preserve">Kabeļtrasi ierīkot tikai vienā ceļa pusē (pievedceļa posmā – austrumu pusē) (O) </t>
  </si>
  <si>
    <t xml:space="preserve">Ietekmes samazināšanai kabeļtrasi plānot pa ceļa ziemeļu pusi, un sāngrāvi gar ceļu nepadziļināt (O) </t>
  </si>
  <si>
    <t xml:space="preserve">Ietekmes samazināšanai uz biotopu 91T0_1 (18EO128_1022) kabeļtrasi plānot pa ceļa ziemeļu pusi (O) </t>
  </si>
  <si>
    <t xml:space="preserve">Pārvietot plānoto VES izbūves laukumu ~ 80 m dienvidu virzienā (O) </t>
  </si>
  <si>
    <t xml:space="preserve">Gar pievedceļu kabeļtrasi ierīkot tā dienvidu pusē (O) </t>
  </si>
  <si>
    <t xml:space="preserve">Nepadziļināt sāngrāvi gar biotopu 9010*_1 (18JS178_995) (O)  </t>
  </si>
  <si>
    <t xml:space="preserve">Kabeļtrases izbūve ietekmētu biotopu 9010*_1 (bez nr. LVM) ievērot ietekmi mazinošus pasākumus (O) </t>
  </si>
  <si>
    <t xml:space="preserve">Kabeļtrasi ierīkot pa ceļa austrumu pusi, ceļu veidot uz uzbēruma, nemainot biotopā hidroloģisko režīmu biotopam 9010*_1 (bez nr. LVM) (O) </t>
  </si>
  <si>
    <t xml:space="preserve">Kabeļtrase gar piebraucamo ceļu var skart biotopu 91D0*_1 (24TC182_10) ievērot ietekmi mazinošus pasākumus (O) </t>
  </si>
  <si>
    <t>Plānotajā VES izbūves laukumā konstatētas ĪA sugas – vālīšu staipekņa atradnes. Apbūves laukuma izbūves gadījumā paredzams, ka vālīšu staipekņa atradnes tiks iznīcinātas (6 m2). paredzama negatīva ietekme uz biotopa un sugu dzīvotņu mikroklimatu līdz 2,5 ha platībā. apbūves laukumu vai nu pārvirzīt ziemeļrietumu virzienā vai arī projektēt tā, lai neietekmētu hidroloģisko režīmu biotopā 91D0*_2 (18EO128_916) (O)</t>
  </si>
  <si>
    <t>Apbūves laukumu vai nu pārvirzīt ziemeļrietumu virzienā vai arī projektēt tā, lai neietekmētu hidroloģisko režīmu biotopā 91D0*_2 (18EO128_916) (O)</t>
  </si>
  <si>
    <t xml:space="preserve">Ierīkojot kabeļtrasi, var tikt skarts biotops 91T0_1 (bez poligona nr.) 0,17 ha platībā gar pievedceļu, kabeļtrasi plānot gar ceļa rietumu malu (O) </t>
  </si>
  <si>
    <t xml:space="preserve">Kabeļtrasi plānot gar ceļa rietumu malu biotops 91T0_1 (bez poligona nr.)  (O) </t>
  </si>
  <si>
    <r>
      <t xml:space="preserve">Piebraucamā ceļa kabeļtrase skar ap 0,2 ha biotopa 9010*_1 (poligons 22JS178_111), kas ir arī ĪA sugu (rožainās apmalpiepes un zaļās buksbaumijas </t>
    </r>
    <r>
      <rPr>
        <i/>
        <sz val="10"/>
        <color theme="1"/>
        <rFont val="Calibri"/>
        <family val="2"/>
        <scheme val="minor"/>
      </rPr>
      <t>Buxbaumia viridis</t>
    </r>
    <r>
      <rPr>
        <sz val="10"/>
        <color theme="1"/>
        <rFont val="Calibri"/>
        <family val="2"/>
        <charset val="186"/>
        <scheme val="minor"/>
      </rPr>
      <t>) dzīvotne</t>
    </r>
  </si>
  <si>
    <t xml:space="preserve">Kabeļtrasi un plānot ceļa esošajā trasē (O) </t>
  </si>
  <si>
    <t xml:space="preserve">Piebraucamā ceļa kabeļtrase skar ap 0,2 ha biotopa 9010*_1 (poligons 22JS178_111), kas ir arī ĪA sugu dzīvotne </t>
  </si>
  <si>
    <t xml:space="preserve">Kabeļtrasi plānot pa ceļa austrumu malu; lielu dimensiju kritalas pārvietojamas uz paliekošo mežaudžu izgaismotām daļām (O) </t>
  </si>
  <si>
    <t xml:space="preserve">Kabeļtrase un ceļa paplašināšana var ietekmēt biotopu 9010* (18JS178_995) līdz 0,1 ha platībā  </t>
  </si>
  <si>
    <t xml:space="preserve">Kabeļtrase un ceļa paplašināšana var ietekmēt biotopu 91T0_1 (18EO128_1022) </t>
  </si>
  <si>
    <t xml:space="preserve">Gar ceļu CVV51_70 biotops 9010*_3 (18LM156_1258), novērst potenciālo susināšanas ietekmi (O) </t>
  </si>
  <si>
    <t>Ceļa C_VV61 posmā uz austrumiem no VES līdz 2,5 ha iespējamās ietekmes zonas uz biotopu 91T0_1 (18EO128_997) ceļa ziemeļu pusē, 2,15 ha dienvidu pusē, un 0,2 ha uz biotopu 9010*_1 (kabeļtrases)</t>
  </si>
  <si>
    <t xml:space="preserve">Piebraucamā ceļa pagrieziena izbūve iznīcinās vienu gada staipekņa atradni. Piebraucamā ceļa rekonstrukcija, ja tāda nepieciešama, var radīt susināšanas ietekmi biotopā 9010*_1 (18JS178_995) </t>
  </si>
  <si>
    <t xml:space="preserve">Kabeļtrases izbūve ietekmētu biotopu 9010*_1 (18JS178_995) līdz 0,1 ha platībā. Paredzama negatīva ietekme uz biotopa mikroklimatu 0,3 ha platībā un susināšanas ietekme līdz 1,6 ha platībā.  </t>
  </si>
  <si>
    <t xml:space="preserve">Ceļa pārbūve var negatīvi ietekmēt biotopa 9010*_1, platību (LVM2020 kartējums bez poligona Nr.) , ap 0,1 ha, kas ir arī parazītiskās kladonijas dzīvotne. Pagriezienu izbūve atstās nelielu negatīvu ietekmi uz biotopu 91T0_2, mainot reljefu un zemsedzi (līdz 0,7 ha platībā) </t>
  </si>
  <si>
    <t>Ceļa iztaisnošanai un kabeļtrases izbūvei var būt negatīva ietekme uz biotopiem 9010*_1  (18VB850_174)</t>
  </si>
  <si>
    <t>Ierīkojot kabeļtrasi, var tikt skarts biotops 91T0_1 (poligoni 18SU869_354, 18LS674_670) 0,17 ha platībā gar pievedceļu</t>
  </si>
  <si>
    <t>Kabeļtrašu un iespējamās piebraucamā ceļa rekonstrukcijas ietvaros var tikt iznīcināti līdz 2,8 ha biotopa 91T0_1</t>
  </si>
  <si>
    <t xml:space="preserve">Apbūves laukuma radītais susināšanas efekts varētu ietekmēt biotopa 9010*_3 poligonus 18LM156_1215, 23AP116_400, 24TC182_6, 24TC182_7 </t>
  </si>
  <si>
    <t>Var būt susināšanas ietekme uz biotopu 9010* (23GE079_52 un LVM2020) un Hellera ķīļlapes dzīvotni. Tiks iznīcināta gada staipekņa atradne</t>
  </si>
  <si>
    <t xml:space="preserve">Ap 30 m no VES atrodas biotops 91D0*_1 (poligons 22JS178_56), kas ir arī Hellera ķīļlapes Anastrophyllum hellerianum dzīvotne, var būt ietekme, ja montāžas laukumam tiek veidoti sāngrāvji </t>
  </si>
  <si>
    <t xml:space="preserve">Laukums var ietekmēt biotopu 91D0*_1 (poligoni 18LM156_1148, 18LM156_1150, 18LM156_1153), ja tā izbūve radīs susināšanu (līdz 1,3 ha platībā) </t>
  </si>
  <si>
    <t xml:space="preserve">Apbūves laukums esošajā konfigurācijā iznīcinātu 0,4 ha biotopa 91T0_2 (biotops veidošanās stadijā) uz vidēji augsta kāpu reljefa. VES izbūve negatīvi var ietekmēt mikroklimatu biotopā 9010*_3, kas ir arī Hellera ķīļlapes dzīvotne (18LM156_1258) līdz 0,3 ha platībā </t>
  </si>
  <si>
    <t>VES izbūvēšana iznīcinātu biotopu 91T0_2 (poligons 18EO128_997) ap 1,8 ha platībā jeb lielāko daļu poligona, tostarp saposmoto kāpu reljefu</t>
  </si>
  <si>
    <t>Apkopes laukums šķērso lielākas meliorācijas sistēmas grāvi. Pārvietot plānoto VES izbūves laukumu ~ 80 m dienvidu virzienā</t>
  </si>
  <si>
    <t>Pašreizējā konfigurācijā negatīvi ietekmētu biotopa 9010*_1 (18JS178_997) mikroklimatu nākotnē, jo saglabātos atvērums mežaudzē &lt;15 m no biotopa (0,4 ha). Izbūve varētu radīt susināšanas ietekmi biotopā 91D0*_2 (18JS178_998) ap 1,9 ha platībā</t>
  </si>
  <si>
    <t>Apbūves laukuma ierīkošana iznīcinās gada staipekņa atradni, var radīt negatīvu ietekmi uz biotopa 9010*_1 (18JS178_976) mikroklimatu aptuveni 0,3 ha platībā un susināšanas ietekmi uz šo biotopu līdz 1 ha platībā un biotopu 91D0*_1 (24TC182_10) 0,4 ha platībā</t>
  </si>
  <si>
    <t xml:space="preserve">Montāžas laukuma izbūve var skart biotopu 91T0 (poligons 22JS178_72), laukumu būvēt neskarot biotopu (O) </t>
  </si>
  <si>
    <t>Jānodrošina, ka iespējama VES turbīnu spārnu sildīšana vai apstrāde ar materiālu, kas nodrošina, lai uz spārniem neveidojas apledojums. Kā arī, apledojuma gadījumā uz turbīnu spārniem jāspēj nodrošināt to apturēšana (O)</t>
  </si>
  <si>
    <t>Ēveles radara 17 km zonā (O); Jānodrošina, ka iespējama VES turbīnu spārnu sildīšana vai apstrāde ar materiālu, kas nodrošina, lai uz spārniem neveidojas apledojums. Kā arī, apledojuma gadījumā uz turbīnu spārniem, jāspēj nodrošināt to apturēšana (O)</t>
  </si>
  <si>
    <t>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t>
  </si>
  <si>
    <t>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t>
  </si>
  <si>
    <t>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</si>
  <si>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</si>
  <si>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</si>
  <si>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</si>
  <si>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</si>
  <si>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Ēveles radara 17 km zonā (O); VES montāžas un apkopes laukumu ieteicams pārvietot rietumu virzienā (neseno izcirtumu platībās), lai tas neskartu kāpas reljefu (O); Jānodrošina, ka iespējama VES turbīnu spārnu sildīšana vai apstrāde ar materiālu, kas nodrošina, lai uz spārniem neveidojas apledojums. Kā arī, apledojuma gadījumā uz turbīnu spārniem, jāspēj nodrošināt to apturēšana (O) </t>
  </si>
  <si>
    <t>Jānodrošina, ka iespējama VES turbīnu spārnu sildīšana vai apstrāde ar materiālu, kas nodrošina, lai uz spārniem neveidojas apledojums. Kā arī, apledojuma gadījumā uz turbīnu spārniem, jāspēj nodrošināt to apturēšana (O)</t>
  </si>
  <si>
    <t>Izvēloties VES projekta īstenotājam jāizvēlas VES, kuru radītais troksnis ievēro PVO rekomendācijas, uzstādīt VES ar pēc iespējas zemāku trokšņa emisijas līmeni vai aerodinamiski uzlabotiem spārniem (R); Jānodrošina, ka iespējama VES turbīnu spārnu sildīšana vai apstrāde ar materiālu, kas nodrošina, lai uz spārniem neveidojas apledojums. Kā arī, apledojuma gadījumā uz turbīnu spārniem, jāspēj nodrošināt to apturēšana (O)</t>
  </si>
  <si>
    <t>Izvēloties VES projekta īstenotājam jāizvēlas VES, kuru radītais troksnis ievēro PVO rekomendācijas, uzstādīt VES ar pēc iespējas zemāku trokšņa emisijas līmeni vai aerodinamiski uzlabotiem spārniem (R) ; Jānodrošina, ka iespējama VES turbīnu spārnu sildīšana vai apstrāde ar materiālu, kas nodrošina, lai uz spārniem neveidojas apledojums. Kā arī, apledojuma gadījumā uz turbīnu spārniem, jāspēj nodrošināt to apturēšana (O)</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</si>
  <si>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</si>
  <si>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</si>
  <si>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</si>
  <si>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</si>
  <si>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</si>
  <si>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t>
  </si>
  <si>
    <t>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t>
  </si>
  <si>
    <t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   </t>
  </si>
  <si>
    <t>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t>
  </si>
  <si>
    <t>VES  turbīnām, kuras atrodas tuvāk nekā  to 1,1. augstuma attālumā no valsts galvenā autoceļa (A), reģionālā autoceļa (P) un vietējas nozīmes autoceļa (V) -  ir jānodrošina VES turbīnu spārnu sildīšana vai apstrāde ar materiālu, kas nodrošina, lai uz spārniem neveidojas apledojums. Kā arī, apledojuma gadījumā uz turbīnu spārniem jāspēj nodrošināt to apturēšana.</t>
  </si>
  <si>
    <t xml:space="preserve">VV20; VV22; VV31; VV38;VV46 ; VV47 un VV85 </t>
  </si>
  <si>
    <t>Mirgošana - kustīgas ēnas uz zemes un objektu virsmas</t>
  </si>
  <si>
    <t xml:space="preserve">Mērķlielums 10 stundas gadā netiek pārsniegts nevienā mājā. 
Projektēšanas fāzē, kad ir zināms konkrēts turbīnu modelis, tiek veikta atkārtota mirgošanas efekta modelēšana, lai pārliecinātos, ka nav nepieciešama ietekmi mazinošo pasākumu piemērošana uz tuvākajām viensētām. </t>
  </si>
  <si>
    <t>VV1, VV16, VV36, VV37, VV39, VV40, VV42, VV46, VV82, VV84</t>
  </si>
  <si>
    <t>Obligāti veicams klinšu ērgļa monitorings Pukšu purva apkārtnē. Detalizētā izvērtējuma procesā būtiski izmantot tajā brīdī jaunākās pieejamās zināšanas par klinšu ērgļu uzvedību vēja parkos un to tuvumā.</t>
  </si>
  <si>
    <t>Mežistrāde veicama no 1. septembra līdz 1. februārim (O)
laikā starp 1. februāri un 1. jūliju rekomendēts neplānot nekādus darbus, kas saistīti ar paaugstinātu trokšņa un mākslīgā apgaismojuma emisiju (O)</t>
  </si>
  <si>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charset val="186"/>
        <scheme val="minor"/>
      </rPr>
      <t xml:space="preserve"> (1) </t>
    </r>
    <r>
      <rPr>
        <sz val="10"/>
        <rFont val="Calibri"/>
        <family val="2"/>
        <scheme val="minor"/>
      </rPr>
      <t>VES apturēt līdz stundai pirms un pēc gan lokālā saullēkta, gan saulrieta planētājputnu aizsardzībai no 1. aprīļa līdz 1. oktobrim (O)</t>
    </r>
    <r>
      <rPr>
        <sz val="10"/>
        <color theme="1"/>
        <rFont val="Calibri"/>
        <family val="2"/>
        <charset val="186"/>
        <scheme val="minor"/>
      </rPr>
      <t>, (2) ievērot pūču aizsardzības pasākumus (trokšņa ierobežojumi) (R)</t>
    </r>
  </si>
  <si>
    <r>
      <rPr>
        <b/>
        <sz val="10"/>
        <color theme="1"/>
        <rFont val="Calibri"/>
        <family val="2"/>
        <scheme val="minor"/>
      </rPr>
      <t>Uzstādīt VES apturēšanas kameru sistēmas (O)</t>
    </r>
    <r>
      <rPr>
        <sz val="10"/>
        <color theme="1"/>
        <rFont val="Calibri"/>
        <family val="2"/>
        <charset val="186"/>
        <scheme val="minor"/>
      </rPr>
      <t>;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t>
    </r>
    <r>
      <rPr>
        <sz val="10"/>
        <color theme="1"/>
        <rFont val="Calibri"/>
        <family val="2"/>
        <scheme val="minor"/>
      </rPr>
      <t>, (4) “mirgošanas” efekta novēršanai VES darbības pielāgošana laikā starp 1. aprīli un 15. maiju varētu būt nepieciešama vienu stundu pirms un pēc saulrieta (R)</t>
    </r>
  </si>
  <si>
    <r>
      <rPr>
        <b/>
        <sz val="10"/>
        <rFont val="Calibri"/>
        <family val="2"/>
        <scheme val="minor"/>
      </rPr>
      <t>Uzstādīt VES apturēšanas kameru sistēmas (O)</t>
    </r>
    <r>
      <rPr>
        <sz val="10"/>
        <rFont val="Calibri"/>
        <family val="2"/>
        <scheme val="minor"/>
      </rPr>
      <t xml:space="preserve">; </t>
    </r>
    <r>
      <rPr>
        <b/>
        <sz val="10"/>
        <rFont val="Calibri"/>
        <family val="2"/>
        <scheme val="minor"/>
      </rPr>
      <t xml:space="preserve">Saskaņā ar pirmbūvniecības monitoringa rezultātiem izvērtēt šī brīža priekšlikumus </t>
    </r>
    <r>
      <rPr>
        <sz val="10"/>
        <rFont val="Calibri"/>
        <family val="2"/>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VES darbības pielāgošana laikā starp 1. aprīli un 15. maiju varētu būt nepieciešama vienu stundu pirms un pēc saulrieta (R)</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</si>
  <si>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scheme val="minor"/>
      </rPr>
      <t xml:space="preserve"> - (1) VES apturēt līdz stundai pirms un pēc gan lokālā saullēkta, gan saulrieta planētājputnu aizsardzībai no 1. aprīļa līdz 1. oktobrim (O), (2) ievērot pūču aizsardzības pasākumus (trokšņa ierobežojumi) (R); </t>
    </r>
    <r>
      <rPr>
        <b/>
        <sz val="10"/>
        <color theme="1"/>
        <rFont val="Calibri"/>
        <family val="2"/>
        <scheme val="minor"/>
      </rPr>
      <t xml:space="preserve">Ja konstatē </t>
    </r>
    <r>
      <rPr>
        <sz val="10"/>
        <color theme="1"/>
        <rFont val="Calibri"/>
        <family val="2"/>
        <scheme val="minor"/>
      </rPr>
      <t>potenciālo</t>
    </r>
    <r>
      <rPr>
        <b/>
        <sz val="10"/>
        <color theme="1"/>
        <rFont val="Calibri"/>
        <family val="2"/>
        <scheme val="minor"/>
      </rPr>
      <t xml:space="preserve">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VES darbība nav iespējama.</t>
    </r>
    <r>
      <rPr>
        <sz val="10"/>
        <color theme="1"/>
        <rFont val="Calibri"/>
        <family val="2"/>
        <charset val="186"/>
        <scheme val="minor"/>
      </rPr>
      <t xml:space="preserve"> </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</si>
  <si>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(1) VES apturēt līdz stundai pirms un pēc gan lokālā saullēkta, gan saulrieta planētājputnu aizsardzībai no 1. aprīļa līdz 1. oktobrim (O), (2) VES apturēt barus veidojošo migrējošo putnu (no 15. februāra līdz 15. maijam un no 1. septembra līdz 15. novembrim) aizsardzībai;</t>
    </r>
    <r>
      <rPr>
        <b/>
        <sz val="10"/>
        <color theme="1"/>
        <rFont val="Calibri"/>
        <family val="2"/>
        <scheme val="minor"/>
      </rPr>
      <t xml:space="preserve"> Ja konstatē potenciālo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VES darbība nav iespējama</t>
    </r>
    <r>
      <rPr>
        <sz val="10"/>
        <color theme="1"/>
        <rFont val="Calibri"/>
        <family val="2"/>
        <charset val="186"/>
        <scheme val="minor"/>
      </rPr>
      <t xml:space="preserve">. </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</si>
  <si>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xml:space="preserve">- (1) VES apturēt līdz stundai pirms un pēc gan lokālā saullēkta, gan saulrieta planētājputnu aizsardzībai no 1. aprīļa līdz 1. oktobrim (O), (2) VES apturēt barus veidojošo migrējošo putnu (no 15. februāra līdz 15. maijam un no 1. septembra līdz 15. novembrim) aizsardzībai; </t>
    </r>
    <r>
      <rPr>
        <b/>
        <sz val="10"/>
        <color theme="1"/>
        <rFont val="Calibri"/>
        <family val="2"/>
        <scheme val="minor"/>
      </rPr>
      <t>Ja konstatē potenciālo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 xml:space="preserve">VES darbība nav iespējama. </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</si>
  <si>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xml:space="preserve">- (1) VES apturēt līdz stundai pirms un pēc gan lokālā saullēkta, gan saulrieta planētājputnu aizsardzībai no 1. aprīļa līdz 1. oktobrim, kas tiek precizēts pirmsbūvniecības monitoringa laikā (O), (2) VES apturēt līdz stundai pirms un pēc gan lokālā saullēkta, gan saulrieta barus veidojošo migrējošo putnu (no 15. februāra līdz 15. maijam un no 1. septembra līdz 15. novembrim) aizsardzībai, kas tiek precizēts pirmsbūvniecības monitoringa laikā (R); </t>
    </r>
    <r>
      <rPr>
        <b/>
        <sz val="10"/>
        <color theme="1"/>
        <rFont val="Calibri"/>
        <family val="2"/>
        <scheme val="minor"/>
      </rPr>
      <t>Ja konstatē potenciālo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VES darbība nav iespējama.</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</si>
  <si>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xml:space="preserve">-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t>
    </r>
    <r>
      <rPr>
        <b/>
        <sz val="10"/>
        <color theme="1"/>
        <rFont val="Calibri"/>
        <family val="2"/>
        <scheme val="minor"/>
      </rPr>
      <t>Ja konstatē potenciālo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VES darbība nav iespējama.</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</si>
  <si>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</si>
  <si>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t>
    </r>
    <r>
      <rPr>
        <sz val="10"/>
        <color theme="1"/>
        <rFont val="Calibri"/>
        <family val="2"/>
        <scheme val="minor"/>
      </rPr>
      <t>, (4) “mirgošanas” efekta novēršanai VES darbības pielāgošana laikā starp 1. aprīli un 15. maiju varētu būt nepieciešama vienu stundu pirms un pēc saulrieta (R)</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</si>
  <si>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</si>
  <si>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xml:space="preserve">-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</si>
  <si>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</si>
  <si>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t>
    </r>
  </si>
  <si>
    <r>
      <rPr>
        <b/>
        <sz val="10"/>
        <color theme="1"/>
        <rFont val="Calibri"/>
        <family val="2"/>
        <scheme val="minor"/>
      </rPr>
      <t>Uzstādīt VES apturēšanas kameru sistēmas;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(R), (2) VES apturēt barus veidojošo migrējošo putnu (no 15. februāra līdz 15. maijam un no 1. septembra līdz 15. novembrim) aizsardzībai, (3) ievērot pūču aizsardzības pasākumus (trokšņa ierobežojumi)</t>
    </r>
    <r>
      <rPr>
        <sz val="10"/>
        <rFont val="Calibri"/>
        <family val="2"/>
        <scheme val="minor"/>
      </rPr>
      <t>. (4)</t>
    </r>
    <r>
      <rPr>
        <sz val="10"/>
        <color theme="1"/>
        <rFont val="Calibri"/>
        <family val="2"/>
        <charset val="186"/>
        <scheme val="minor"/>
      </rPr>
      <t>Ja konstatē potenciālo melnā stārķa ligzdu, tad VES atrodas teritorijā, kur ligzdošanas iecirknis kvalificējas kā ilglaicīga un populācijas saglabāšanai nozīmīga teritorija, VES darbība nav iespējama.</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</si>
  <si>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VES darbības pielāgošana laikā starp 1. aprīli un 15. maiju varētu būt nepieciešama vienu stundu pirms un pēc saulrieta (R)</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</si>
  <si>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t>
    </r>
    <r>
      <rPr>
        <b/>
        <sz val="10"/>
        <rFont val="Calibri"/>
        <family val="2"/>
        <scheme val="minor"/>
      </rPr>
      <t>Ja pirmsbūvniecības periodā konstatē melnā stārķa ligzdu, tad kopā ar sertificētu ekspertu un DAP tiek saskaņoti risinājumi VES būvniecībai</t>
    </r>
    <r>
      <rPr>
        <sz val="10"/>
        <rFont val="Calibri"/>
        <family val="2"/>
        <scheme val="minor"/>
      </rPr>
      <t>;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</si>
  <si>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t>
    </r>
    <r>
      <rPr>
        <sz val="10"/>
        <color theme="1"/>
        <rFont val="Calibri"/>
        <family val="2"/>
        <scheme val="minor"/>
      </rPr>
      <t>;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</si>
  <si>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t>
    </r>
    <r>
      <rPr>
        <sz val="10"/>
        <color theme="1"/>
        <rFont val="Calibri"/>
        <family val="2"/>
        <scheme val="minor"/>
      </rPr>
      <t>;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</si>
  <si>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VES darbības pielāgošana laikā starp 1. aprīli un 15. maiju varētu būt nepieciešama vienu stundu pirms un pēc saulrieta (R)</t>
    </r>
    <r>
      <rPr>
        <sz val="10"/>
        <color theme="1"/>
        <rFont val="Calibri"/>
        <family val="2"/>
        <scheme val="minor"/>
      </rPr>
      <t>;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</si>
  <si>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(O), (2) ievērot pūču aizsardzības pasākumus (trokšņa ierobežojumi) (R);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</si>
  <si>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(O), (2)  ievērot pūču aizsardzības pasākumus (trokšņa ierobežojumi) (R). </t>
    </r>
    <r>
      <rPr>
        <b/>
        <sz val="10"/>
        <color theme="1"/>
        <rFont val="Calibri"/>
        <family val="2"/>
        <scheme val="minor"/>
      </rPr>
      <t>Ja konstatē potenciālo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 xml:space="preserve">VES darbība nav iespējama;                             </t>
    </r>
    <r>
      <rPr>
        <sz val="10"/>
        <color theme="1"/>
        <rFont val="Calibri"/>
        <family val="2"/>
        <scheme val="minor"/>
      </rPr>
      <t>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</si>
  <si>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“Mirgošanas” efekta novēršanai uz medņu riestiem - VES apturēšana starp 1. aprīli un 15. maiju laika periodā no saullēkta līdz 4 stundām pēc saullēkta un vienu stundu pirms un pēc saulrieta (R)</t>
    </r>
    <r>
      <rPr>
        <sz val="10"/>
        <color theme="1"/>
        <rFont val="Calibri"/>
        <family val="2"/>
        <scheme val="minor"/>
      </rPr>
      <t>;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</si>
  <si>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t>
    </r>
    <r>
      <rPr>
        <sz val="10"/>
        <color theme="1"/>
        <rFont val="Calibri"/>
        <family val="2"/>
        <scheme val="minor"/>
      </rPr>
      <t>;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</si>
  <si>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xml:space="preserve">-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t>
    </r>
    <r>
      <rPr>
        <b/>
        <sz val="10"/>
        <color theme="1"/>
        <rFont val="Calibri"/>
        <family val="2"/>
        <scheme val="minor"/>
      </rPr>
      <t>Ja konstatē potenciālo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 xml:space="preserve">VES darbība nav iespējama;                            </t>
    </r>
    <r>
      <rPr>
        <sz val="10"/>
        <color theme="1"/>
        <rFont val="Calibri"/>
        <family val="2"/>
        <scheme val="minor"/>
      </rPr>
      <t>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</si>
  <si>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 xml:space="preserve">Uzstādīt VES apturēšanas kameru sistēmas (O); Saskaņā ar pirmbūvniecības monitoringa rezultātiem izvērtēt šī brīža priekšlikumus </t>
    </r>
    <r>
      <rPr>
        <sz val="10"/>
        <color theme="1"/>
        <rFont val="Calibri"/>
        <family val="2"/>
        <charset val="186"/>
        <scheme val="minor"/>
      </rPr>
      <t xml:space="preserve">-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“mirgošanas” efekta novēršanai VES darbības pielāgošana laikā starp 1. aprīli un 15. maiju varētu būt nepieciešama vienu stundu pirms un pēc saulrieta (R); </t>
    </r>
    <r>
      <rPr>
        <b/>
        <sz val="10"/>
        <color theme="1"/>
        <rFont val="Calibri"/>
        <family val="2"/>
        <scheme val="minor"/>
      </rPr>
      <t>Ja konstatē potenciālo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 xml:space="preserve">VES darbība nav iespējama;                                                   </t>
    </r>
    <r>
      <rPr>
        <sz val="10"/>
        <color theme="1"/>
        <rFont val="Calibri"/>
        <family val="2"/>
        <scheme val="minor"/>
      </rPr>
      <t>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</si>
  <si>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rFont val="Calibri"/>
        <family val="2"/>
        <scheme val="minor"/>
      </rPr>
      <t>Uzstādīt V</t>
    </r>
    <r>
      <rPr>
        <b/>
        <sz val="10"/>
        <color theme="1"/>
        <rFont val="Calibri"/>
        <family val="2"/>
        <scheme val="minor"/>
      </rPr>
      <t>ES apturēšanas kameru sistēmas (O); Saskaņā ar pirmbūvniecības monitoringa rezultātiem izvērtēt šī brīža priekšlikumus</t>
    </r>
    <r>
      <rPr>
        <sz val="10"/>
        <color theme="1"/>
        <rFont val="Calibri"/>
        <family val="2"/>
        <charset val="186"/>
        <scheme val="minor"/>
      </rPr>
      <t xml:space="preserve">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t>
    </r>
    <r>
      <rPr>
        <sz val="10"/>
        <color theme="1"/>
        <rFont val="Calibri"/>
        <family val="2"/>
        <scheme val="minor"/>
      </rPr>
      <t>;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</si>
  <si>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scheme val="minor"/>
      </rPr>
      <t xml:space="preserve">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t>
    </r>
    <r>
      <rPr>
        <b/>
        <sz val="10"/>
        <color theme="1"/>
        <rFont val="Calibri"/>
        <family val="2"/>
        <scheme val="minor"/>
      </rPr>
      <t xml:space="preserve">Ja konstatē </t>
    </r>
    <r>
      <rPr>
        <sz val="10"/>
        <color theme="1"/>
        <rFont val="Calibri"/>
        <family val="2"/>
        <scheme val="minor"/>
      </rPr>
      <t>potenciālo</t>
    </r>
    <r>
      <rPr>
        <b/>
        <sz val="10"/>
        <color theme="1"/>
        <rFont val="Calibri"/>
        <family val="2"/>
        <scheme val="minor"/>
      </rPr>
      <t xml:space="preserve"> melnā stārķa ligzdu</t>
    </r>
    <r>
      <rPr>
        <sz val="10"/>
        <color theme="1"/>
        <rFont val="Calibri"/>
        <family val="2"/>
        <charset val="186"/>
        <scheme val="minor"/>
      </rPr>
      <t xml:space="preserve">, tad VES atrodas teritorijā, kur ligzdošanas iecirknis kvalificējas kā ilglaicīga un populācijas saglabāšanai nozīmīga teritorija, </t>
    </r>
    <r>
      <rPr>
        <b/>
        <sz val="10"/>
        <color theme="1"/>
        <rFont val="Calibri"/>
        <family val="2"/>
        <scheme val="minor"/>
      </rPr>
      <t xml:space="preserve">VES darbība nav iespējama; </t>
    </r>
    <r>
      <rPr>
        <sz val="10"/>
        <color theme="1"/>
        <rFont val="Calibri"/>
        <family val="2"/>
        <charset val="186"/>
        <scheme val="minor"/>
      </rPr>
      <t xml:space="preserve">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</si>
  <si>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color theme="1"/>
        <rFont val="Calibri"/>
        <family val="2"/>
        <scheme val="minor"/>
      </rPr>
      <t>Uzstādīt VES apturēšanas kameru sistēmas (O); Saskaņā ar pirmbūvniecības monitoringa rezultātiem izvērtēt šī brīža priekšlikumus</t>
    </r>
    <r>
      <rPr>
        <sz val="10"/>
        <color theme="1"/>
        <rFont val="Calibri"/>
        <family val="2"/>
        <scheme val="minor"/>
      </rPr>
      <t xml:space="preserve"> - (1) VES apturēt līdz stundai pirms un pēc gan lokālā saullēkta, gan saulrieta planētājputnu aizsardzībai no 1. aprīļa līdz 1. oktobrim (O),</t>
    </r>
    <r>
      <rPr>
        <sz val="10"/>
        <rFont val="Calibri"/>
        <family val="2"/>
        <scheme val="minor"/>
      </rPr>
      <t xml:space="preserve">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uz medņu riestiem starp 1. aprīli un 15. maiju laika periodā no saullēkta līdz 4 stundām pēc saullēkta un vienu stundu pirms un pēc saulrieta</t>
    </r>
    <r>
      <rPr>
        <sz val="10"/>
        <color theme="1"/>
        <rFont val="Calibri"/>
        <family val="2"/>
        <scheme val="minor"/>
      </rPr>
      <t>;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</si>
  <si>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laika periodā no saullēkta līdz 4 stundām pēc saullēkta un vienu stundu pirms un pēc saulrieta jāpielāgo turbīnas darbība, lai to novērstu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</si>
  <si>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</si>
  <si>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t>
    </r>
    <r>
      <rPr>
        <b/>
        <sz val="10"/>
        <rFont val="Calibri"/>
        <family val="2"/>
        <scheme val="minor"/>
      </rPr>
      <t xml:space="preserve"> Ja pirmsbūvniecības periodā konstatē melnā stārķa ligzdu, tad kopā ar sertificētu ekspertu un DAP tiek saskaņoti risinājumi VES būvniecībai</t>
    </r>
    <r>
      <rPr>
        <sz val="10"/>
        <rFont val="Calibri"/>
        <family val="2"/>
        <scheme val="minor"/>
      </rPr>
      <t xml:space="preserve">;  </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</si>
  <si>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ja pirmsbūvniecības monitoringa laikā apstiprinās “mirgošanas” efekta ietekme uz medņu riestiem, tad starp 1. aprīli un 15. maiju jāpielāgo turbīnas darbība, lai to novērstu (O). </t>
    </r>
    <r>
      <rPr>
        <b/>
        <sz val="10"/>
        <rFont val="Calibri"/>
        <family val="2"/>
        <scheme val="minor"/>
      </rPr>
      <t xml:space="preserve">Ja pirmsbūvniecības periodā konstatē melnā stārķa ligzdu, tad kopā ar sertificētu ekspertu un DAP tiek saskaņoti risinājumi VES būvniecībai;                                             </t>
    </r>
    <r>
      <rPr>
        <sz val="10"/>
        <rFont val="Calibri"/>
        <family val="2"/>
        <scheme val="minor"/>
      </rPr>
      <t>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</si>
  <si>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t>
    </r>
    <r>
      <rPr>
        <b/>
        <sz val="10"/>
        <rFont val="Calibri"/>
        <family val="2"/>
        <scheme val="minor"/>
      </rPr>
      <t xml:space="preserve"> Ja pirmsbūvniecības periodā konstatē melnā stārķa ligzdu, tad kopā ar sertificētu ekspertu un DAP tiek saskaņoti risinājumi VES būvniecībai</t>
    </r>
    <r>
      <rPr>
        <sz val="10"/>
        <rFont val="Calibri"/>
        <family val="2"/>
        <scheme val="minor"/>
      </rPr>
      <t>;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</si>
  <si>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risinājumu,kas tiek precizēts pirmsbūvniecības monitoringa laikā (O). (3) ievērot pūču aizsardzības pasākumus (trokšņa ierobežojumi), izvēlēties pēc iespējas klusāku VES modeli un risinājumu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</si>
  <si>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“mirgošanas” efekta novēršanai uz medņu riestiem starp 1. aprīli un 15. maiju laika periodā no saullēkta līdz 4 stundām pēc saullēkta un vienu stundu pirms un pēc saulrieta, ja to nevar novērst ar kameru risinājumu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</si>
  <si>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</si>
  <si>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 </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</si>
  <si>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</si>
  <si>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ievērot pūču aizsardzības pasākumus (trokšņa ierobežojumi), izvēlēties pēc iespējas klusāku VES modeli un risinājumu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</si>
  <si>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r>
      <rPr>
        <b/>
        <sz val="10"/>
        <rFont val="Calibri"/>
        <family val="2"/>
        <scheme val="minor"/>
      </rPr>
      <t xml:space="preserve">VES projektēšanas laikā jāveic pirmsbūvniecības monitorings, kura laikā saskaņo nepieciešamo kameru skaitu un izvietojumu VES parkā </t>
    </r>
    <r>
      <rPr>
        <sz val="10"/>
        <rFont val="Calibri"/>
        <family val="2"/>
        <scheme val="minor"/>
      </rPr>
      <t xml:space="preserve">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(2) ievērot pūču aizsardzības pasākumus (trokšņa ierobežojumi), izvēlēties pēc iespējas klusāku VES modeli un risinājumu (O). </t>
    </r>
    <r>
      <rPr>
        <b/>
        <sz val="10"/>
        <rFont val="Calibri"/>
        <family val="2"/>
        <scheme val="minor"/>
      </rPr>
      <t xml:space="preserve"> Ja pirmsbūvniecības periodā konstatē melnā stārķa ligzdu, tad kopā ar sertificētu ekspertu un DAP tiek saskaņoti risinājumi VES būvniecībai</t>
    </r>
    <r>
      <rPr>
        <sz val="10"/>
        <rFont val="Calibri"/>
        <family val="2"/>
        <scheme val="minor"/>
      </rPr>
      <t>;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t>
    </r>
  </si>
  <si>
    <t>Trokšņa radītais traucējums pūčveidīgām un vistveidīgām sugām</t>
  </si>
  <si>
    <t>VV16, VV20, VV28, VV31, VV38, VV46, VV50, VV51, VV64, VV65, VV84, VV85, VV88, VV91</t>
  </si>
  <si>
    <t>Projektēšanas fāzē, kad ir zināms konkrēts turbīnu modelis, tiek veikta atkārtota trokšņa modelēšana, lai pārliecinātos, par trokšņa ietekmi mazinošo pasākumu piemērošanu  pūčveidīgo un vistveidīgo sugu aizsardzībai.
Tā kā pētījumi par VES trokšņa ietekmi uz urālpūcēm ir pretrunīgi, tad ievērojot piesardzības principu, izvēlēties pēc iespējas klusāku VES modeli, lai nodrošinātu pēc iespējas mazāku ietekmi uz pūcēm.                                                                                                                                                              Ievērot ietekmi mazinošos pasākumus - VES īslaicīga apturēšana pūčveidīgo putnu ligzdošanas laikā</t>
  </si>
  <si>
    <t>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t>
  </si>
  <si>
    <t>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t>
  </si>
  <si>
    <t>Mežistrāde veicama no 1. septembra līdz 1. februārim (O)
Laikā starp 1. februāri un 1. jūliju rekomendēts neplānot nekādus darbus, kas saistīti ar paaugstinātu trokšņa un mākslīgā apgaismojuma emisiju (O). Uz D no šī brīža VES montāžas un apkalpes vietas ir ieplānota plaša cirsma. Jāizskata iespēja VES pārbīdīt pa jauno cirsmu ~300 m uz D, maksimāli jaunās cirsmas D galā. Šobrīd VES ir par tuvu pieteiktam (vēl neesošam) apodziņa ML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</si>
</sst>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34" x14ac:knownFonts="1">
    <font>
      <sz val="11"/>
      <color theme="1"/>
      <name val="Calibri"/>
      <family val="2"/>
      <charset val="186"/>
      <scheme val="minor"/>
    </font>
    <font>
      <b/>
      <sz val="10"/>
      <name val="Arial"/>
      <family val="2"/>
    </font>
    <font>
      <sz val="10"/>
      <name val="Arial"/>
      <family val="2"/>
      <charset val="186"/>
    </font>
    <font>
      <b/>
      <sz val="10"/>
      <name val="Arial"/>
      <family val="2"/>
      <charset val="186"/>
    </font>
    <font>
      <sz val="10"/>
      <name val="Arial"/>
      <family val="2"/>
    </font>
    <font>
      <b/>
      <sz val="11"/>
      <color rgb="FF000000"/>
      <name val="Calibri"/>
      <family val="2"/>
    </font>
    <font>
      <sz val="11"/>
      <color theme="1"/>
      <name val="Calibri"/>
      <family val="2"/>
    </font>
    <font>
      <sz val="11"/>
      <color rgb="FF000000"/>
      <name val="Calibri"/>
      <family val="2"/>
    </font>
    <font>
      <vertAlign val="subscript"/>
      <sz val="11"/>
      <color rgb="FF000000"/>
      <name val="Calibri"/>
      <family val="2"/>
    </font>
    <font>
      <vertAlign val="subscript"/>
      <sz val="11"/>
      <color theme="1"/>
      <name val="Calibri"/>
      <family val="2"/>
    </font>
    <font>
      <b/>
      <sz val="10"/>
      <color theme="1"/>
      <name val="Calibri"/>
      <family val="2"/>
      <charset val="186"/>
      <scheme val="minor"/>
    </font>
    <font>
      <b/>
      <sz val="10"/>
      <name val="Calibri"/>
      <family val="2"/>
      <scheme val="minor"/>
    </font>
    <font>
      <sz val="10"/>
      <color theme="1"/>
      <name val="Calibri"/>
      <family val="2"/>
      <charset val="186"/>
      <scheme val="minor"/>
    </font>
    <font>
      <sz val="10"/>
      <color rgb="FFFF0000"/>
      <name val="Calibri"/>
      <family val="2"/>
      <charset val="186"/>
      <scheme val="minor"/>
    </font>
    <font>
      <sz val="10"/>
      <name val="Calibri"/>
      <family val="2"/>
      <scheme val="minor"/>
    </font>
    <font>
      <sz val="10"/>
      <name val="Calibri"/>
      <family val="2"/>
      <charset val="186"/>
      <scheme val="minor"/>
    </font>
    <font>
      <sz val="1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b/>
      <sz val="16"/>
      <color rgb="FFFF0000"/>
      <name val="Calibri"/>
      <family val="2"/>
      <scheme val="minor"/>
    </font>
    <font>
      <b/>
      <sz val="14"/>
      <color rgb="FF0070C0"/>
      <name val="Calibri"/>
      <family val="2"/>
      <scheme val="minor"/>
    </font>
    <font>
      <b/>
      <sz val="12"/>
      <color theme="1"/>
      <name val="Calibri"/>
      <family val="2"/>
      <scheme val="minor"/>
    </font>
    <font>
      <sz val="12"/>
      <color theme="1"/>
      <name val="Calibri"/>
      <family val="2"/>
      <scheme val="minor"/>
    </font>
    <font>
      <b/>
      <sz val="13"/>
      <color theme="1"/>
      <name val="Calibri"/>
      <family val="2"/>
      <scheme val="minor"/>
    </font>
    <font>
      <sz val="11"/>
      <name val="Calibri"/>
      <family val="2"/>
      <charset val="186"/>
      <scheme val="minor"/>
    </font>
    <font>
      <b/>
      <sz val="14"/>
      <color rgb="FFCC00CC"/>
      <name val="Calibri"/>
      <family val="2"/>
      <scheme val="minor"/>
    </font>
    <font>
      <b/>
      <sz val="14"/>
      <color rgb="FFFF0000"/>
      <name val="Calibri"/>
      <family val="2"/>
      <scheme val="minor"/>
    </font>
    <font>
      <sz val="14"/>
      <color theme="1"/>
      <name val="Calibri"/>
      <family val="2"/>
      <charset val="186"/>
      <scheme val="minor"/>
    </font>
    <font>
      <b/>
      <sz val="14"/>
      <color theme="1"/>
      <name val="Calibri"/>
      <family val="2"/>
      <scheme val="minor"/>
    </font>
    <font>
      <sz val="14"/>
      <color theme="1"/>
      <name val="Calibri"/>
      <family val="2"/>
      <scheme val="minor"/>
    </font>
    <font>
      <b/>
      <sz val="14"/>
      <name val="Arial"/>
      <family val="2"/>
    </font>
    <font>
      <b/>
      <sz val="14"/>
      <name val="Arial"/>
      <family val="2"/>
      <charset val="186"/>
    </font>
    <font>
      <sz val="14"/>
      <name val="Calibri"/>
      <family val="2"/>
      <charset val="186"/>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
      <patternFill patternType="solid">
        <fgColor rgb="FFC5E0B3"/>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16">
    <xf numFmtId="0" fontId="0" fillId="0" borderId="0" xfId="0"/>
    <xf numFmtId="0" fontId="0" fillId="0" borderId="0" xfId="0" applyAlignment="1">
      <alignment horizontal="left"/>
    </xf>
    <xf numFmtId="0" fontId="1" fillId="2" borderId="6" xfId="0" applyFont="1" applyFill="1" applyBorder="1" applyAlignment="1">
      <alignment horizontal="center" vertical="center"/>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4" borderId="5"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4" borderId="0" xfId="0" applyFont="1" applyFill="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5" xfId="0" applyFont="1" applyBorder="1" applyAlignment="1">
      <alignment horizontal="center" vertical="center"/>
    </xf>
    <xf numFmtId="0" fontId="12" fillId="7" borderId="5" xfId="0" applyFont="1" applyFill="1" applyBorder="1" applyAlignment="1">
      <alignment horizontal="center" vertical="center"/>
    </xf>
    <xf numFmtId="0" fontId="12" fillId="3" borderId="5" xfId="0" applyFont="1" applyFill="1" applyBorder="1" applyAlignment="1">
      <alignment horizontal="left" vertical="top" wrapText="1"/>
    </xf>
    <xf numFmtId="0" fontId="12" fillId="3" borderId="1" xfId="0" applyFont="1" applyFill="1" applyBorder="1" applyAlignment="1">
      <alignment horizontal="left" vertical="top" wrapText="1"/>
    </xf>
    <xf numFmtId="0" fontId="12" fillId="3" borderId="5" xfId="0" applyFont="1" applyFill="1" applyBorder="1" applyAlignment="1">
      <alignment horizontal="left" vertical="top"/>
    </xf>
    <xf numFmtId="0" fontId="15" fillId="3" borderId="5" xfId="0" applyFont="1" applyFill="1" applyBorder="1" applyAlignment="1">
      <alignment horizontal="left" vertical="top" wrapText="1"/>
    </xf>
    <xf numFmtId="0" fontId="16"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5" fillId="4" borderId="5"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2"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5" xfId="0" applyFont="1" applyFill="1" applyBorder="1" applyAlignment="1">
      <alignment horizontal="left" vertical="top"/>
    </xf>
    <xf numFmtId="0" fontId="12" fillId="2" borderId="10" xfId="0" applyFont="1" applyFill="1" applyBorder="1" applyAlignment="1">
      <alignment horizontal="left" vertical="top"/>
    </xf>
    <xf numFmtId="0" fontId="12" fillId="4" borderId="9" xfId="0" applyFont="1" applyFill="1" applyBorder="1" applyAlignment="1">
      <alignment horizontal="left" vertical="top"/>
    </xf>
    <xf numFmtId="0" fontId="12" fillId="5" borderId="2" xfId="0" applyFont="1" applyFill="1" applyBorder="1" applyAlignment="1">
      <alignment vertical="center" wrapText="1"/>
    </xf>
    <xf numFmtId="0" fontId="12" fillId="5" borderId="5" xfId="0" applyFont="1" applyFill="1" applyBorder="1" applyAlignment="1">
      <alignment vertical="center" wrapText="1"/>
    </xf>
    <xf numFmtId="0" fontId="12" fillId="0" borderId="0" xfId="0" applyFont="1"/>
    <xf numFmtId="0" fontId="12" fillId="2" borderId="2" xfId="0" applyFont="1" applyFill="1" applyBorder="1" applyAlignment="1">
      <alignment horizontal="left" vertical="top"/>
    </xf>
    <xf numFmtId="0" fontId="14" fillId="4" borderId="5" xfId="0" applyFont="1" applyFill="1" applyBorder="1" applyAlignment="1">
      <alignment horizontal="left" vertical="top" wrapText="1"/>
    </xf>
    <xf numFmtId="0" fontId="12" fillId="2" borderId="9" xfId="0" applyFont="1" applyFill="1" applyBorder="1" applyAlignment="1">
      <alignment horizontal="left" vertical="top"/>
    </xf>
    <xf numFmtId="0" fontId="16" fillId="3" borderId="5" xfId="0" applyFont="1" applyFill="1" applyBorder="1" applyAlignment="1">
      <alignment horizontal="left" vertical="top" wrapText="1"/>
    </xf>
    <xf numFmtId="0" fontId="15" fillId="7" borderId="5" xfId="0" applyFont="1" applyFill="1" applyBorder="1" applyAlignment="1">
      <alignment horizontal="center" vertical="center"/>
    </xf>
    <xf numFmtId="0" fontId="12" fillId="4" borderId="9" xfId="0" applyFont="1" applyFill="1" applyBorder="1" applyAlignment="1">
      <alignment horizontal="left" vertical="top" wrapText="1"/>
    </xf>
    <xf numFmtId="0" fontId="15" fillId="3" borderId="5" xfId="0" applyFont="1" applyFill="1" applyBorder="1" applyAlignment="1">
      <alignment horizontal="left"/>
    </xf>
    <xf numFmtId="0" fontId="12" fillId="0" borderId="0" xfId="0" applyFont="1" applyAlignment="1">
      <alignment horizontal="left"/>
    </xf>
    <xf numFmtId="0" fontId="12" fillId="0" borderId="0" xfId="0" applyFont="1" applyAlignment="1">
      <alignment horizontal="left" wrapText="1"/>
    </xf>
    <xf numFmtId="0" fontId="12" fillId="5" borderId="5" xfId="0" applyFont="1" applyFill="1" applyBorder="1" applyAlignment="1">
      <alignment horizontal="center" vertical="center"/>
    </xf>
    <xf numFmtId="0" fontId="12" fillId="5" borderId="5" xfId="0" applyFont="1" applyFill="1" applyBorder="1" applyAlignment="1">
      <alignment horizontal="left"/>
    </xf>
    <xf numFmtId="0" fontId="12" fillId="5" borderId="5" xfId="0" applyFont="1" applyFill="1" applyBorder="1" applyAlignment="1">
      <alignment horizontal="left" wrapText="1"/>
    </xf>
    <xf numFmtId="0" fontId="12" fillId="5" borderId="5" xfId="0" applyFont="1" applyFill="1" applyBorder="1" applyAlignment="1">
      <alignment horizontal="left" vertical="top" wrapText="1"/>
    </xf>
    <xf numFmtId="0" fontId="19" fillId="5" borderId="5" xfId="0" applyFont="1" applyFill="1" applyBorder="1" applyAlignment="1">
      <alignment wrapText="1"/>
    </xf>
    <xf numFmtId="0" fontId="12" fillId="5" borderId="5" xfId="0" applyFont="1" applyFill="1" applyBorder="1" applyAlignment="1">
      <alignment horizontal="center" vertical="center" wrapText="1"/>
    </xf>
    <xf numFmtId="0" fontId="12" fillId="0" borderId="0" xfId="0" applyFont="1" applyAlignment="1">
      <alignment horizontal="center"/>
    </xf>
    <xf numFmtId="0" fontId="22" fillId="0" borderId="0" xfId="0" applyFont="1" applyAlignment="1">
      <alignment horizontal="center" vertical="center" wrapText="1"/>
    </xf>
    <xf numFmtId="0" fontId="23" fillId="0" borderId="0" xfId="0" applyFont="1"/>
    <xf numFmtId="0" fontId="22" fillId="0" borderId="5" xfId="0" applyFont="1" applyBorder="1" applyAlignment="1">
      <alignment horizontal="right" vertical="top" wrapText="1"/>
    </xf>
    <xf numFmtId="164" fontId="23" fillId="0" borderId="5" xfId="0" applyNumberFormat="1" applyFont="1" applyBorder="1" applyAlignment="1">
      <alignment horizontal="left" vertical="top" wrapText="1"/>
    </xf>
    <xf numFmtId="0" fontId="1" fillId="0" borderId="0" xfId="0" applyFont="1" applyAlignment="1">
      <alignment horizontal="center" vertical="center" wrapText="1"/>
    </xf>
    <xf numFmtId="0" fontId="0" fillId="0" borderId="0" xfId="0" applyAlignment="1">
      <alignment horizontal="left" vertical="top" wrapText="1"/>
    </xf>
    <xf numFmtId="0" fontId="3" fillId="0" borderId="0" xfId="0" applyFont="1" applyAlignment="1">
      <alignment horizontal="center" vertical="center" wrapText="1"/>
    </xf>
    <xf numFmtId="0" fontId="22" fillId="0" borderId="0" xfId="0" applyFont="1" applyAlignment="1">
      <alignment horizontal="right" vertical="top" wrapText="1"/>
    </xf>
    <xf numFmtId="164" fontId="23" fillId="0" borderId="0" xfId="0" applyNumberFormat="1" applyFont="1" applyAlignment="1">
      <alignment horizontal="left" wrapText="1"/>
    </xf>
    <xf numFmtId="0" fontId="0" fillId="0" borderId="0" xfId="0" applyAlignment="1">
      <alignment horizontal="left" vertical="top"/>
    </xf>
    <xf numFmtId="0" fontId="25" fillId="0" borderId="0" xfId="0" applyFont="1" applyAlignment="1">
      <alignment horizontal="left" vertical="top" wrapText="1"/>
    </xf>
    <xf numFmtId="164" fontId="23" fillId="0" borderId="0" xfId="0" applyNumberFormat="1" applyFont="1" applyAlignment="1">
      <alignment horizontal="left" vertical="top" wrapText="1"/>
    </xf>
    <xf numFmtId="0" fontId="23" fillId="0" borderId="0" xfId="0" applyFont="1" applyAlignment="1">
      <alignment wrapText="1"/>
    </xf>
    <xf numFmtId="0" fontId="0" fillId="0" borderId="0" xfId="0" applyAlignment="1">
      <alignment vertical="top"/>
    </xf>
    <xf numFmtId="0" fontId="1" fillId="6" borderId="5" xfId="0" applyFont="1" applyFill="1" applyBorder="1" applyAlignment="1">
      <alignment horizontal="center" vertical="center"/>
    </xf>
    <xf numFmtId="0" fontId="1" fillId="6"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4"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2" xfId="0" applyFont="1" applyFill="1" applyBorder="1" applyAlignment="1">
      <alignment horizontal="center" vertical="center"/>
    </xf>
    <xf numFmtId="0" fontId="1" fillId="4" borderId="5" xfId="0" applyFont="1" applyFill="1" applyBorder="1" applyAlignment="1">
      <alignment horizontal="center"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24" fillId="0" borderId="0" xfId="0" applyFont="1" applyAlignment="1">
      <alignment horizontal="left" vertical="top"/>
    </xf>
    <xf numFmtId="0" fontId="20" fillId="0" borderId="0" xfId="0" applyFont="1" applyAlignment="1">
      <alignment horizontal="right" vertical="center"/>
    </xf>
    <xf numFmtId="0" fontId="21" fillId="0" borderId="0" xfId="0" applyFont="1" applyAlignment="1">
      <alignment horizontal="center" vertical="center" wrapText="1"/>
    </xf>
    <xf numFmtId="0" fontId="24" fillId="0" borderId="0" xfId="0" applyFont="1" applyAlignment="1">
      <alignment horizontal="left"/>
    </xf>
    <xf numFmtId="0" fontId="26" fillId="0" borderId="0" xfId="0" applyFont="1" applyAlignment="1">
      <alignment horizontal="center" vertical="top" wrapText="1"/>
    </xf>
    <xf numFmtId="0" fontId="27" fillId="0" borderId="0" xfId="0" applyFont="1" applyAlignment="1">
      <alignment horizontal="right" vertical="center"/>
    </xf>
    <xf numFmtId="0" fontId="28" fillId="0" borderId="0" xfId="0" applyFont="1"/>
    <xf numFmtId="0" fontId="29" fillId="0" borderId="0" xfId="0" applyFont="1" applyAlignment="1">
      <alignment horizontal="center" vertical="center" wrapText="1"/>
    </xf>
    <xf numFmtId="0" fontId="30" fillId="0" borderId="0" xfId="0" applyFont="1"/>
    <xf numFmtId="0" fontId="29" fillId="0" borderId="0" xfId="0" applyFont="1" applyAlignment="1">
      <alignment horizontal="left"/>
    </xf>
    <xf numFmtId="0" fontId="29" fillId="0" borderId="5" xfId="0" applyFont="1" applyBorder="1" applyAlignment="1">
      <alignment horizontal="right" vertical="top" wrapText="1"/>
    </xf>
    <xf numFmtId="164" fontId="30" fillId="0" borderId="5" xfId="0" applyNumberFormat="1" applyFont="1" applyBorder="1" applyAlignment="1">
      <alignment horizontal="left" vertical="top" wrapText="1"/>
    </xf>
    <xf numFmtId="0" fontId="31" fillId="0" borderId="0" xfId="0" applyFont="1" applyAlignment="1">
      <alignment horizontal="center" vertical="center" wrapText="1"/>
    </xf>
    <xf numFmtId="0" fontId="28" fillId="0" borderId="0" xfId="0" applyFont="1" applyAlignment="1">
      <alignment horizontal="left" vertical="top" wrapText="1"/>
    </xf>
    <xf numFmtId="0" fontId="28" fillId="0" borderId="0" xfId="0" applyFont="1" applyAlignment="1">
      <alignment vertical="top"/>
    </xf>
    <xf numFmtId="0" fontId="32" fillId="0" borderId="0" xfId="0" applyFont="1" applyAlignment="1">
      <alignment horizontal="center" vertical="center" wrapText="1"/>
    </xf>
    <xf numFmtId="0" fontId="29" fillId="0" borderId="0" xfId="0" applyFont="1" applyAlignment="1">
      <alignment horizontal="right" vertical="top" wrapText="1"/>
    </xf>
    <xf numFmtId="164" fontId="30" fillId="0" borderId="0" xfId="0" applyNumberFormat="1" applyFont="1" applyAlignment="1">
      <alignment horizontal="left" wrapText="1"/>
    </xf>
    <xf numFmtId="0" fontId="33" fillId="0" borderId="0" xfId="0" applyFont="1" applyAlignment="1">
      <alignment horizontal="left" vertical="top" wrapText="1"/>
    </xf>
    <xf numFmtId="0" fontId="29" fillId="0" borderId="0" xfId="0" applyFont="1" applyAlignment="1">
      <alignment horizontal="left" vertical="top"/>
    </xf>
    <xf numFmtId="164" fontId="30" fillId="0" borderId="0" xfId="0" applyNumberFormat="1" applyFont="1" applyAlignment="1">
      <alignment horizontal="left" vertical="top" wrapText="1"/>
    </xf>
    <xf numFmtId="0" fontId="28" fillId="0" borderId="0" xfId="0" applyFont="1" applyAlignment="1">
      <alignment horizontal="left" vertical="top"/>
    </xf>
    <xf numFmtId="0" fontId="30" fillId="0" borderId="0" xfId="0" applyFont="1" applyAlignment="1">
      <alignment wrapText="1"/>
    </xf>
  </cellXfs>
  <cellStyles count="1">
    <cellStyle name="Parasts"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L159"/>
  <sheetViews>
    <sheetView zoomScaleNormal="100" zoomScaleSheetLayoutView="85" workbookViewId="0">
      <pane xSplit="2" ySplit="3" topLeftCell="C29" activePane="bottomRight" state="frozen"/>
      <selection activeCell="P53" sqref="P53"/>
      <selection pane="topRight" activeCell="P53" sqref="P53"/>
      <selection pane="bottomLeft" activeCell="P53" sqref="P53"/>
      <selection pane="bottomRight" activeCell="P53" sqref="P53"/>
    </sheetView>
  </sheetViews>
  <sheetFormatPr defaultColWidth="8.6640625" defaultRowHeight="13.1" x14ac:dyDescent="0.35"/>
  <cols>
    <col min="1" max="1" width="8.6640625" style="48"/>
    <col min="2" max="2" width="23.25" style="64" customWidth="1"/>
    <col min="3" max="3" width="25.5" style="56" customWidth="1"/>
    <col min="4" max="4" width="29.83203125" style="56" customWidth="1"/>
    <col min="5" max="5" width="31.1640625" style="56" customWidth="1"/>
    <col min="6" max="6" width="18.5" style="56" customWidth="1"/>
    <col min="7" max="8" width="18.1640625" style="56" customWidth="1"/>
    <col min="9" max="9" width="18.25" style="56" customWidth="1"/>
    <col min="10" max="11" width="17.1640625" style="56" customWidth="1"/>
    <col min="12" max="19" width="18.4140625" style="57" customWidth="1"/>
    <col min="20" max="20" width="14.5" style="56" customWidth="1"/>
    <col min="21" max="26" width="16.5" style="56" customWidth="1"/>
    <col min="27" max="29" width="14.25" style="56" customWidth="1"/>
    <col min="30" max="37" width="14.25" style="57" customWidth="1"/>
    <col min="38" max="38" width="35.5" style="56" customWidth="1"/>
    <col min="39" max="39" width="40.75" style="56" customWidth="1"/>
    <col min="40" max="40" width="37.1640625" style="56" customWidth="1"/>
    <col min="41" max="41" width="27.25" style="56" customWidth="1"/>
    <col min="42" max="43" width="34.75" style="56" customWidth="1"/>
    <col min="44" max="44" width="18" style="57" customWidth="1"/>
    <col min="45" max="46" width="16.75" style="57" customWidth="1"/>
    <col min="47" max="47" width="25.4140625" style="57" customWidth="1"/>
    <col min="48" max="48" width="18.75" style="56" customWidth="1"/>
    <col min="49" max="51" width="13.25" style="56" hidden="1" customWidth="1"/>
    <col min="52" max="52" width="10.83203125" style="56" hidden="1" customWidth="1"/>
    <col min="53" max="54" width="19.1640625" style="56" hidden="1" customWidth="1"/>
    <col min="55" max="55" width="19.4140625" style="48" hidden="1" customWidth="1"/>
    <col min="56" max="56" width="21.75" style="48" hidden="1" customWidth="1"/>
    <col min="57" max="57" width="24.83203125" style="48" hidden="1" customWidth="1"/>
    <col min="58" max="58" width="18" style="48" hidden="1" customWidth="1"/>
    <col min="59" max="59" width="13.1640625" style="48" hidden="1" customWidth="1"/>
    <col min="60" max="60" width="18" style="48" hidden="1" customWidth="1"/>
    <col min="61" max="61" width="21.5" style="48" hidden="1" customWidth="1"/>
    <col min="62" max="62" width="21.83203125" style="48" hidden="1" customWidth="1"/>
    <col min="63" max="63" width="21.1640625" style="48" hidden="1" customWidth="1"/>
    <col min="64" max="64" width="7" style="48" hidden="1" customWidth="1"/>
    <col min="65" max="16384" width="8.6640625" style="48"/>
  </cols>
  <sheetData>
    <row r="1" spans="1:64" s="27" customFormat="1" ht="13.6" thickBot="1" x14ac:dyDescent="0.4">
      <c r="A1" s="79" t="s">
        <v>5</v>
      </c>
      <c r="B1" s="80" t="s">
        <v>6</v>
      </c>
      <c r="C1" s="83" t="s">
        <v>363</v>
      </c>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5" t="s">
        <v>340</v>
      </c>
      <c r="AM1" s="85"/>
      <c r="AN1" s="85"/>
      <c r="AO1" s="85"/>
      <c r="AP1" s="85"/>
      <c r="AQ1" s="85"/>
      <c r="AR1" s="85"/>
      <c r="AS1" s="85"/>
      <c r="AT1" s="85"/>
      <c r="AU1" s="85"/>
      <c r="AV1" s="85"/>
      <c r="AW1" s="23" t="s">
        <v>0</v>
      </c>
      <c r="AX1" s="23"/>
      <c r="AY1" s="23"/>
      <c r="AZ1" s="23"/>
      <c r="BA1" s="24"/>
      <c r="BB1" s="25"/>
      <c r="BC1" s="26"/>
      <c r="BD1" s="26"/>
      <c r="BE1" s="26"/>
      <c r="BF1" s="26"/>
      <c r="BG1" s="26"/>
      <c r="BH1" s="26"/>
      <c r="BI1" s="26"/>
      <c r="BJ1" s="26"/>
      <c r="BK1" s="26"/>
      <c r="BL1" s="26"/>
    </row>
    <row r="2" spans="1:64" s="27" customFormat="1" ht="32.299999999999997" customHeight="1" x14ac:dyDescent="0.35">
      <c r="A2" s="79"/>
      <c r="B2" s="80"/>
      <c r="C2" s="86" t="s">
        <v>1</v>
      </c>
      <c r="D2" s="87"/>
      <c r="E2" s="87"/>
      <c r="F2" s="87"/>
      <c r="G2" s="87"/>
      <c r="H2" s="87"/>
      <c r="I2" s="87"/>
      <c r="J2" s="87"/>
      <c r="K2" s="87"/>
      <c r="L2" s="87"/>
      <c r="M2" s="87"/>
      <c r="N2" s="87"/>
      <c r="O2" s="87"/>
      <c r="P2" s="87"/>
      <c r="Q2" s="87"/>
      <c r="R2" s="87"/>
      <c r="S2" s="87"/>
      <c r="T2" s="88"/>
      <c r="U2" s="86" t="s">
        <v>2</v>
      </c>
      <c r="V2" s="87"/>
      <c r="W2" s="87"/>
      <c r="X2" s="87"/>
      <c r="Y2" s="87"/>
      <c r="Z2" s="87"/>
      <c r="AA2" s="87"/>
      <c r="AB2" s="87"/>
      <c r="AC2" s="87"/>
      <c r="AD2" s="87"/>
      <c r="AE2" s="87"/>
      <c r="AF2" s="87"/>
      <c r="AG2" s="87"/>
      <c r="AH2" s="87"/>
      <c r="AI2" s="87"/>
      <c r="AJ2" s="87"/>
      <c r="AK2" s="87"/>
      <c r="AL2" s="89" t="s">
        <v>3</v>
      </c>
      <c r="AM2" s="89"/>
      <c r="AN2" s="89"/>
      <c r="AO2" s="89"/>
      <c r="AP2" s="89"/>
      <c r="AQ2" s="89"/>
      <c r="AR2" s="89"/>
      <c r="AS2" s="89"/>
      <c r="AT2" s="89"/>
      <c r="AU2" s="89"/>
      <c r="AV2" s="89"/>
      <c r="AW2" s="2"/>
      <c r="AX2" s="2"/>
      <c r="AY2" s="2"/>
      <c r="AZ2" s="11"/>
      <c r="BA2" s="12"/>
      <c r="BB2" s="13"/>
      <c r="BC2" s="81" t="s">
        <v>4</v>
      </c>
      <c r="BD2" s="81"/>
      <c r="BE2" s="81"/>
      <c r="BF2" s="81"/>
      <c r="BG2" s="81"/>
      <c r="BH2" s="81"/>
      <c r="BI2" s="81"/>
      <c r="BJ2" s="81"/>
      <c r="BK2" s="81"/>
      <c r="BL2" s="82"/>
    </row>
    <row r="3" spans="1:64" s="28" customFormat="1" ht="83.45" customHeight="1" x14ac:dyDescent="0.35">
      <c r="A3" s="79"/>
      <c r="B3" s="80"/>
      <c r="C3" s="3" t="s">
        <v>107</v>
      </c>
      <c r="D3" s="3" t="s">
        <v>108</v>
      </c>
      <c r="E3" s="17" t="s">
        <v>93</v>
      </c>
      <c r="F3" s="3" t="s">
        <v>109</v>
      </c>
      <c r="G3" s="3" t="s">
        <v>89</v>
      </c>
      <c r="H3" s="17" t="s">
        <v>94</v>
      </c>
      <c r="I3" s="3" t="s">
        <v>110</v>
      </c>
      <c r="J3" s="3" t="s">
        <v>90</v>
      </c>
      <c r="K3" s="3" t="s">
        <v>97</v>
      </c>
      <c r="L3" s="3" t="s">
        <v>91</v>
      </c>
      <c r="M3" s="3" t="s">
        <v>163</v>
      </c>
      <c r="N3" s="16" t="s">
        <v>164</v>
      </c>
      <c r="O3" s="16" t="s">
        <v>167</v>
      </c>
      <c r="P3" s="16" t="s">
        <v>168</v>
      </c>
      <c r="Q3" s="16" t="s">
        <v>169</v>
      </c>
      <c r="R3" s="16" t="s">
        <v>176</v>
      </c>
      <c r="S3" s="16" t="s">
        <v>171</v>
      </c>
      <c r="T3" s="3" t="s">
        <v>10</v>
      </c>
      <c r="U3" s="3" t="s">
        <v>85</v>
      </c>
      <c r="V3" s="3" t="s">
        <v>88</v>
      </c>
      <c r="W3" s="17" t="s">
        <v>93</v>
      </c>
      <c r="X3" s="3" t="s">
        <v>109</v>
      </c>
      <c r="Y3" s="3" t="s">
        <v>89</v>
      </c>
      <c r="Z3" s="17" t="s">
        <v>94</v>
      </c>
      <c r="AA3" s="3" t="s">
        <v>87</v>
      </c>
      <c r="AB3" s="3" t="s">
        <v>90</v>
      </c>
      <c r="AC3" s="3" t="s">
        <v>97</v>
      </c>
      <c r="AD3" s="3" t="s">
        <v>91</v>
      </c>
      <c r="AE3" s="3" t="s">
        <v>163</v>
      </c>
      <c r="AF3" s="16" t="s">
        <v>164</v>
      </c>
      <c r="AG3" s="16" t="s">
        <v>167</v>
      </c>
      <c r="AH3" s="16" t="s">
        <v>168</v>
      </c>
      <c r="AI3" s="16" t="s">
        <v>169</v>
      </c>
      <c r="AJ3" s="16" t="s">
        <v>170</v>
      </c>
      <c r="AK3" s="16" t="s">
        <v>171</v>
      </c>
      <c r="AL3" s="4" t="s">
        <v>98</v>
      </c>
      <c r="AM3" s="4" t="s">
        <v>88</v>
      </c>
      <c r="AN3" s="18" t="s">
        <v>95</v>
      </c>
      <c r="AO3" s="4" t="s">
        <v>86</v>
      </c>
      <c r="AP3" s="4" t="s">
        <v>92</v>
      </c>
      <c r="AQ3" s="18" t="s">
        <v>96</v>
      </c>
      <c r="AR3" s="4" t="s">
        <v>7</v>
      </c>
      <c r="AS3" s="19" t="s">
        <v>197</v>
      </c>
      <c r="AT3" s="4" t="s">
        <v>8</v>
      </c>
      <c r="AU3" s="19" t="s">
        <v>198</v>
      </c>
      <c r="AV3" s="19" t="s">
        <v>199</v>
      </c>
      <c r="AW3" s="15" t="s">
        <v>11</v>
      </c>
      <c r="AX3" s="5" t="s">
        <v>12</v>
      </c>
      <c r="AY3" s="6" t="s">
        <v>13</v>
      </c>
      <c r="AZ3" s="6" t="s">
        <v>14</v>
      </c>
      <c r="BA3" s="7" t="s">
        <v>15</v>
      </c>
      <c r="BB3" s="8" t="s">
        <v>16</v>
      </c>
      <c r="BC3" s="9" t="s">
        <v>17</v>
      </c>
      <c r="BD3" s="10" t="s">
        <v>18</v>
      </c>
      <c r="BE3" s="10" t="s">
        <v>19</v>
      </c>
      <c r="BF3" s="10" t="s">
        <v>20</v>
      </c>
      <c r="BG3" s="10" t="s">
        <v>11</v>
      </c>
      <c r="BH3" s="10" t="s">
        <v>21</v>
      </c>
      <c r="BI3" s="10" t="s">
        <v>15</v>
      </c>
      <c r="BJ3" s="10" t="s">
        <v>22</v>
      </c>
      <c r="BK3" s="10" t="s">
        <v>0</v>
      </c>
      <c r="BL3" s="10" t="s">
        <v>9</v>
      </c>
    </row>
    <row r="4" spans="1:64" ht="409.6" x14ac:dyDescent="0.35">
      <c r="A4" s="29">
        <v>1</v>
      </c>
      <c r="B4" s="30" t="s">
        <v>23</v>
      </c>
      <c r="C4" s="31" t="s">
        <v>518</v>
      </c>
      <c r="D4" s="31" t="s">
        <v>156</v>
      </c>
      <c r="E4" s="31" t="s">
        <v>341</v>
      </c>
      <c r="F4" s="31" t="s">
        <v>157</v>
      </c>
      <c r="G4" s="31" t="s">
        <v>157</v>
      </c>
      <c r="H4" s="31" t="s">
        <v>158</v>
      </c>
      <c r="I4" s="31" t="s">
        <v>368</v>
      </c>
      <c r="J4" s="31" t="s">
        <v>377</v>
      </c>
      <c r="K4" s="31" t="s">
        <v>367</v>
      </c>
      <c r="L4" s="31" t="s">
        <v>161</v>
      </c>
      <c r="M4" s="31" t="s">
        <v>136</v>
      </c>
      <c r="N4" s="32" t="s">
        <v>172</v>
      </c>
      <c r="O4" s="32" t="s">
        <v>173</v>
      </c>
      <c r="P4" s="32" t="s">
        <v>174</v>
      </c>
      <c r="Q4" s="32" t="s">
        <v>175</v>
      </c>
      <c r="R4" s="32" t="s">
        <v>175</v>
      </c>
      <c r="S4" s="32" t="s">
        <v>177</v>
      </c>
      <c r="T4" s="31" t="s">
        <v>166</v>
      </c>
      <c r="U4" s="33"/>
      <c r="V4" s="31" t="s">
        <v>190</v>
      </c>
      <c r="W4" s="31" t="s">
        <v>191</v>
      </c>
      <c r="X4" s="31" t="s">
        <v>388</v>
      </c>
      <c r="Y4" s="31" t="s">
        <v>389</v>
      </c>
      <c r="Z4" s="31" t="s">
        <v>189</v>
      </c>
      <c r="AA4" s="34" t="s">
        <v>113</v>
      </c>
      <c r="AB4" s="34" t="s">
        <v>114</v>
      </c>
      <c r="AC4" s="31" t="s">
        <v>99</v>
      </c>
      <c r="AD4" s="32" t="s">
        <v>161</v>
      </c>
      <c r="AE4" s="31"/>
      <c r="AF4" s="32" t="s">
        <v>172</v>
      </c>
      <c r="AG4" s="32" t="s">
        <v>173</v>
      </c>
      <c r="AH4" s="32" t="s">
        <v>174</v>
      </c>
      <c r="AI4" s="32" t="s">
        <v>175</v>
      </c>
      <c r="AJ4" s="32" t="s">
        <v>192</v>
      </c>
      <c r="AK4" s="32" t="s">
        <v>177</v>
      </c>
      <c r="AL4" s="35" t="s">
        <v>474</v>
      </c>
      <c r="AM4" s="36" t="s">
        <v>342</v>
      </c>
      <c r="AN4" s="37" t="s">
        <v>193</v>
      </c>
      <c r="AO4" s="38" t="s">
        <v>152</v>
      </c>
      <c r="AP4" s="38" t="s">
        <v>343</v>
      </c>
      <c r="AQ4" s="38" t="s">
        <v>344</v>
      </c>
      <c r="AR4" s="38" t="s">
        <v>200</v>
      </c>
      <c r="AS4" s="39" t="s">
        <v>201</v>
      </c>
      <c r="AT4" s="38" t="s">
        <v>204</v>
      </c>
      <c r="AU4" s="39" t="s">
        <v>202</v>
      </c>
      <c r="AV4" s="40" t="s">
        <v>203</v>
      </c>
      <c r="AW4" s="41" t="s">
        <v>24</v>
      </c>
      <c r="AX4" s="42"/>
      <c r="AY4" s="42" t="s">
        <v>25</v>
      </c>
      <c r="AZ4" s="43"/>
      <c r="BA4" s="44"/>
      <c r="BB4" s="45"/>
      <c r="BC4" s="46"/>
      <c r="BD4" s="47"/>
      <c r="BE4" s="47"/>
      <c r="BF4" s="47"/>
      <c r="BG4" s="47"/>
      <c r="BH4" s="47"/>
      <c r="BI4" s="47"/>
      <c r="BJ4" s="47"/>
      <c r="BK4" s="47"/>
      <c r="BL4" s="47"/>
    </row>
    <row r="5" spans="1:64" ht="383.85" customHeight="1" x14ac:dyDescent="0.35">
      <c r="A5" s="29">
        <v>2</v>
      </c>
      <c r="B5" s="30" t="s">
        <v>26</v>
      </c>
      <c r="C5" s="31" t="s">
        <v>473</v>
      </c>
      <c r="D5" s="31" t="s">
        <v>156</v>
      </c>
      <c r="E5" s="31" t="s">
        <v>341</v>
      </c>
      <c r="F5" s="34" t="s">
        <v>435</v>
      </c>
      <c r="G5" s="34" t="s">
        <v>142</v>
      </c>
      <c r="H5" s="31" t="s">
        <v>158</v>
      </c>
      <c r="I5" s="34" t="s">
        <v>371</v>
      </c>
      <c r="J5" s="34" t="s">
        <v>378</v>
      </c>
      <c r="K5" s="31" t="s">
        <v>367</v>
      </c>
      <c r="L5" s="31" t="s">
        <v>161</v>
      </c>
      <c r="M5" s="31"/>
      <c r="N5" s="32" t="s">
        <v>172</v>
      </c>
      <c r="O5" s="32" t="s">
        <v>173</v>
      </c>
      <c r="P5" s="32" t="s">
        <v>174</v>
      </c>
      <c r="Q5" s="32" t="s">
        <v>175</v>
      </c>
      <c r="R5" s="32" t="s">
        <v>175</v>
      </c>
      <c r="S5" s="32" t="s">
        <v>177</v>
      </c>
      <c r="T5" s="33"/>
      <c r="U5" s="33"/>
      <c r="V5" s="31" t="s">
        <v>190</v>
      </c>
      <c r="W5" s="31" t="s">
        <v>191</v>
      </c>
      <c r="X5" s="34" t="s">
        <v>393</v>
      </c>
      <c r="Y5" s="34" t="s">
        <v>392</v>
      </c>
      <c r="Z5" s="31" t="s">
        <v>189</v>
      </c>
      <c r="AA5" s="34" t="s">
        <v>121</v>
      </c>
      <c r="AB5" s="31" t="s">
        <v>116</v>
      </c>
      <c r="AC5" s="31" t="s">
        <v>99</v>
      </c>
      <c r="AD5" s="32" t="s">
        <v>161</v>
      </c>
      <c r="AE5" s="31"/>
      <c r="AF5" s="32" t="s">
        <v>172</v>
      </c>
      <c r="AG5" s="32" t="s">
        <v>173</v>
      </c>
      <c r="AH5" s="32" t="s">
        <v>174</v>
      </c>
      <c r="AI5" s="32" t="s">
        <v>175</v>
      </c>
      <c r="AJ5" s="32" t="s">
        <v>192</v>
      </c>
      <c r="AK5" s="32" t="s">
        <v>177</v>
      </c>
      <c r="AL5" s="35" t="s">
        <v>475</v>
      </c>
      <c r="AM5" s="35" t="s">
        <v>345</v>
      </c>
      <c r="AN5" s="35" t="s">
        <v>193</v>
      </c>
      <c r="AO5" s="38" t="s">
        <v>152</v>
      </c>
      <c r="AP5" s="38" t="s">
        <v>343</v>
      </c>
      <c r="AQ5" s="38" t="s">
        <v>344</v>
      </c>
      <c r="AR5" s="38" t="s">
        <v>200</v>
      </c>
      <c r="AS5" s="39" t="s">
        <v>201</v>
      </c>
      <c r="AT5" s="38" t="s">
        <v>204</v>
      </c>
      <c r="AU5" s="39" t="s">
        <v>450</v>
      </c>
      <c r="AV5" s="40" t="s">
        <v>203</v>
      </c>
      <c r="AW5" s="49"/>
      <c r="AX5" s="43"/>
      <c r="AY5" s="43"/>
      <c r="AZ5" s="43"/>
      <c r="BA5" s="44"/>
      <c r="BB5" s="45"/>
      <c r="BC5" s="46" t="s">
        <v>27</v>
      </c>
      <c r="BD5" s="47" t="s">
        <v>28</v>
      </c>
      <c r="BE5" s="47"/>
      <c r="BF5" s="47"/>
      <c r="BG5" s="47"/>
      <c r="BH5" s="47"/>
      <c r="BI5" s="47"/>
      <c r="BJ5" s="47"/>
      <c r="BK5" s="47"/>
      <c r="BL5" s="47"/>
    </row>
    <row r="6" spans="1:64" ht="381.05" customHeight="1" x14ac:dyDescent="0.35">
      <c r="A6" s="29">
        <v>3</v>
      </c>
      <c r="B6" s="30" t="s">
        <v>29</v>
      </c>
      <c r="C6" s="31" t="s">
        <v>473</v>
      </c>
      <c r="D6" s="31" t="s">
        <v>156</v>
      </c>
      <c r="E6" s="31" t="s">
        <v>341</v>
      </c>
      <c r="F6" s="34" t="s">
        <v>115</v>
      </c>
      <c r="G6" s="34" t="s">
        <v>115</v>
      </c>
      <c r="H6" s="31" t="s">
        <v>158</v>
      </c>
      <c r="I6" s="31" t="s">
        <v>368</v>
      </c>
      <c r="J6" s="31" t="s">
        <v>379</v>
      </c>
      <c r="K6" s="31" t="s">
        <v>367</v>
      </c>
      <c r="L6" s="31" t="s">
        <v>161</v>
      </c>
      <c r="M6" s="31"/>
      <c r="N6" s="32" t="s">
        <v>172</v>
      </c>
      <c r="O6" s="32" t="s">
        <v>173</v>
      </c>
      <c r="P6" s="32" t="s">
        <v>174</v>
      </c>
      <c r="Q6" s="32" t="s">
        <v>175</v>
      </c>
      <c r="R6" s="32" t="s">
        <v>175</v>
      </c>
      <c r="S6" s="32" t="s">
        <v>177</v>
      </c>
      <c r="T6" s="33"/>
      <c r="U6" s="33"/>
      <c r="V6" s="31" t="s">
        <v>190</v>
      </c>
      <c r="W6" s="31" t="s">
        <v>191</v>
      </c>
      <c r="X6" s="31" t="s">
        <v>395</v>
      </c>
      <c r="Y6" s="31" t="s">
        <v>396</v>
      </c>
      <c r="Z6" s="31" t="s">
        <v>189</v>
      </c>
      <c r="AA6" s="31" t="s">
        <v>394</v>
      </c>
      <c r="AB6" s="33"/>
      <c r="AC6" s="33"/>
      <c r="AD6" s="32" t="s">
        <v>161</v>
      </c>
      <c r="AE6" s="31"/>
      <c r="AF6" s="32" t="s">
        <v>172</v>
      </c>
      <c r="AG6" s="32" t="s">
        <v>173</v>
      </c>
      <c r="AH6" s="32" t="s">
        <v>174</v>
      </c>
      <c r="AI6" s="32" t="s">
        <v>175</v>
      </c>
      <c r="AJ6" s="32" t="s">
        <v>192</v>
      </c>
      <c r="AK6" s="32" t="s">
        <v>177</v>
      </c>
      <c r="AL6" s="50" t="s">
        <v>476</v>
      </c>
      <c r="AM6" s="50" t="s">
        <v>346</v>
      </c>
      <c r="AN6" s="35" t="s">
        <v>194</v>
      </c>
      <c r="AO6" s="38" t="s">
        <v>152</v>
      </c>
      <c r="AP6" s="38" t="s">
        <v>343</v>
      </c>
      <c r="AQ6" s="38" t="s">
        <v>344</v>
      </c>
      <c r="AR6" s="38" t="s">
        <v>200</v>
      </c>
      <c r="AS6" s="39" t="s">
        <v>201</v>
      </c>
      <c r="AT6" s="38" t="s">
        <v>204</v>
      </c>
      <c r="AU6" s="39" t="s">
        <v>450</v>
      </c>
      <c r="AV6" s="40" t="s">
        <v>203</v>
      </c>
      <c r="AW6" s="51"/>
      <c r="AX6" s="51"/>
      <c r="AY6" s="43"/>
      <c r="AZ6" s="43"/>
      <c r="BA6" s="44"/>
      <c r="BB6" s="45"/>
      <c r="BC6" s="46" t="s">
        <v>27</v>
      </c>
      <c r="BD6" s="47" t="s">
        <v>28</v>
      </c>
      <c r="BE6" s="47"/>
      <c r="BF6" s="47"/>
      <c r="BG6" s="47"/>
      <c r="BH6" s="47"/>
      <c r="BI6" s="47"/>
      <c r="BJ6" s="47"/>
      <c r="BK6" s="47"/>
      <c r="BL6" s="47"/>
    </row>
    <row r="7" spans="1:64" ht="409.35" customHeight="1" x14ac:dyDescent="0.35">
      <c r="A7" s="29">
        <v>4</v>
      </c>
      <c r="B7" s="30" t="s">
        <v>30</v>
      </c>
      <c r="C7" s="31" t="s">
        <v>519</v>
      </c>
      <c r="D7" s="31" t="s">
        <v>156</v>
      </c>
      <c r="E7" s="31" t="s">
        <v>341</v>
      </c>
      <c r="F7" s="33"/>
      <c r="G7" s="33"/>
      <c r="H7" s="33"/>
      <c r="I7" s="31" t="s">
        <v>370</v>
      </c>
      <c r="J7" s="31" t="s">
        <v>380</v>
      </c>
      <c r="K7" s="31" t="s">
        <v>367</v>
      </c>
      <c r="L7" s="31" t="s">
        <v>162</v>
      </c>
      <c r="M7" s="31"/>
      <c r="N7" s="32" t="s">
        <v>172</v>
      </c>
      <c r="O7" s="32" t="s">
        <v>173</v>
      </c>
      <c r="P7" s="32" t="s">
        <v>174</v>
      </c>
      <c r="Q7" s="32" t="s">
        <v>175</v>
      </c>
      <c r="R7" s="32" t="s">
        <v>175</v>
      </c>
      <c r="S7" s="32" t="s">
        <v>177</v>
      </c>
      <c r="T7" s="31" t="s">
        <v>365</v>
      </c>
      <c r="U7" s="33"/>
      <c r="V7" s="31" t="s">
        <v>190</v>
      </c>
      <c r="W7" s="31" t="s">
        <v>191</v>
      </c>
      <c r="X7" s="52" t="s">
        <v>434</v>
      </c>
      <c r="Y7" s="31" t="s">
        <v>117</v>
      </c>
      <c r="Z7" s="31" t="s">
        <v>189</v>
      </c>
      <c r="AA7" s="31" t="s">
        <v>118</v>
      </c>
      <c r="AB7" s="31" t="s">
        <v>397</v>
      </c>
      <c r="AC7" s="31" t="s">
        <v>99</v>
      </c>
      <c r="AD7" s="32" t="s">
        <v>161</v>
      </c>
      <c r="AE7" s="31"/>
      <c r="AF7" s="32" t="s">
        <v>172</v>
      </c>
      <c r="AG7" s="32" t="s">
        <v>173</v>
      </c>
      <c r="AH7" s="32" t="s">
        <v>174</v>
      </c>
      <c r="AI7" s="32" t="s">
        <v>175</v>
      </c>
      <c r="AJ7" s="32" t="s">
        <v>192</v>
      </c>
      <c r="AK7" s="32" t="s">
        <v>177</v>
      </c>
      <c r="AL7" s="35" t="s">
        <v>502</v>
      </c>
      <c r="AM7" s="50" t="s">
        <v>503</v>
      </c>
      <c r="AN7" s="37" t="s">
        <v>193</v>
      </c>
      <c r="AO7" s="38" t="s">
        <v>152</v>
      </c>
      <c r="AP7" s="38" t="s">
        <v>343</v>
      </c>
      <c r="AQ7" s="38" t="s">
        <v>344</v>
      </c>
      <c r="AR7" s="38" t="s">
        <v>200</v>
      </c>
      <c r="AS7" s="39" t="s">
        <v>201</v>
      </c>
      <c r="AT7" s="38" t="s">
        <v>204</v>
      </c>
      <c r="AU7" s="39" t="s">
        <v>450</v>
      </c>
      <c r="AV7" s="40" t="s">
        <v>203</v>
      </c>
      <c r="AW7" s="49"/>
      <c r="AX7" s="43"/>
      <c r="AY7" s="43"/>
      <c r="AZ7" s="43"/>
      <c r="BA7" s="44"/>
      <c r="BB7" s="45"/>
      <c r="BC7" s="46"/>
      <c r="BD7" s="47"/>
      <c r="BE7" s="47"/>
      <c r="BF7" s="47"/>
      <c r="BG7" s="47"/>
      <c r="BH7" s="47"/>
      <c r="BI7" s="47"/>
      <c r="BJ7" s="47"/>
      <c r="BK7" s="47"/>
      <c r="BL7" s="47"/>
    </row>
    <row r="8" spans="1:64" ht="409.6" x14ac:dyDescent="0.35">
      <c r="A8" s="29">
        <v>5</v>
      </c>
      <c r="B8" s="30" t="s">
        <v>31</v>
      </c>
      <c r="C8" s="31" t="s">
        <v>473</v>
      </c>
      <c r="D8" s="31" t="s">
        <v>156</v>
      </c>
      <c r="E8" s="31" t="s">
        <v>341</v>
      </c>
      <c r="F8" s="33"/>
      <c r="G8" s="33"/>
      <c r="H8" s="33"/>
      <c r="I8" s="31" t="s">
        <v>369</v>
      </c>
      <c r="J8" s="31" t="s">
        <v>379</v>
      </c>
      <c r="K8" s="31" t="s">
        <v>367</v>
      </c>
      <c r="L8" s="31" t="s">
        <v>161</v>
      </c>
      <c r="M8" s="31"/>
      <c r="N8" s="32" t="s">
        <v>172</v>
      </c>
      <c r="O8" s="32" t="s">
        <v>173</v>
      </c>
      <c r="P8" s="32" t="s">
        <v>174</v>
      </c>
      <c r="Q8" s="32" t="s">
        <v>175</v>
      </c>
      <c r="R8" s="32" t="s">
        <v>175</v>
      </c>
      <c r="S8" s="32" t="s">
        <v>177</v>
      </c>
      <c r="T8" s="31" t="s">
        <v>446</v>
      </c>
      <c r="U8" s="33"/>
      <c r="V8" s="31" t="s">
        <v>190</v>
      </c>
      <c r="W8" s="31" t="s">
        <v>191</v>
      </c>
      <c r="X8" s="33"/>
      <c r="Y8" s="33"/>
      <c r="Z8" s="31" t="s">
        <v>189</v>
      </c>
      <c r="AA8" s="31" t="s">
        <v>347</v>
      </c>
      <c r="AB8" s="31" t="s">
        <v>120</v>
      </c>
      <c r="AC8" s="31" t="s">
        <v>99</v>
      </c>
      <c r="AD8" s="32" t="s">
        <v>161</v>
      </c>
      <c r="AE8" s="31"/>
      <c r="AF8" s="32" t="s">
        <v>172</v>
      </c>
      <c r="AG8" s="32" t="s">
        <v>173</v>
      </c>
      <c r="AH8" s="32" t="s">
        <v>174</v>
      </c>
      <c r="AI8" s="32" t="s">
        <v>175</v>
      </c>
      <c r="AJ8" s="32" t="s">
        <v>192</v>
      </c>
      <c r="AK8" s="32" t="s">
        <v>177</v>
      </c>
      <c r="AL8" s="35" t="s">
        <v>501</v>
      </c>
      <c r="AM8" s="50" t="s">
        <v>490</v>
      </c>
      <c r="AN8" s="37" t="s">
        <v>193</v>
      </c>
      <c r="AO8" s="38" t="s">
        <v>152</v>
      </c>
      <c r="AP8" s="38" t="s">
        <v>343</v>
      </c>
      <c r="AQ8" s="38" t="s">
        <v>344</v>
      </c>
      <c r="AR8" s="38" t="s">
        <v>200</v>
      </c>
      <c r="AS8" s="39" t="s">
        <v>201</v>
      </c>
      <c r="AT8" s="38" t="s">
        <v>204</v>
      </c>
      <c r="AU8" s="39" t="s">
        <v>447</v>
      </c>
      <c r="AV8" s="40" t="s">
        <v>203</v>
      </c>
      <c r="AW8" s="49"/>
      <c r="AX8" s="42" t="s">
        <v>33</v>
      </c>
      <c r="AY8" s="43"/>
      <c r="AZ8" s="43"/>
      <c r="BA8" s="44"/>
      <c r="BB8" s="45"/>
      <c r="BC8" s="46"/>
      <c r="BD8" s="47"/>
      <c r="BE8" s="47"/>
      <c r="BF8" s="47"/>
      <c r="BG8" s="47"/>
      <c r="BH8" s="47"/>
      <c r="BI8" s="47"/>
      <c r="BJ8" s="47"/>
      <c r="BK8" s="47"/>
      <c r="BL8" s="47"/>
    </row>
    <row r="9" spans="1:64" ht="409.6" x14ac:dyDescent="0.35">
      <c r="A9" s="29">
        <v>6</v>
      </c>
      <c r="B9" s="30" t="s">
        <v>34</v>
      </c>
      <c r="C9" s="31" t="s">
        <v>473</v>
      </c>
      <c r="D9" s="31" t="s">
        <v>156</v>
      </c>
      <c r="E9" s="31" t="s">
        <v>341</v>
      </c>
      <c r="F9" s="33"/>
      <c r="G9" s="33"/>
      <c r="H9" s="33"/>
      <c r="I9" s="31" t="s">
        <v>368</v>
      </c>
      <c r="J9" s="31" t="s">
        <v>379</v>
      </c>
      <c r="K9" s="31" t="s">
        <v>367</v>
      </c>
      <c r="L9" s="31" t="s">
        <v>162</v>
      </c>
      <c r="M9" s="32" t="s">
        <v>178</v>
      </c>
      <c r="N9" s="32" t="s">
        <v>172</v>
      </c>
      <c r="O9" s="32" t="s">
        <v>173</v>
      </c>
      <c r="P9" s="32" t="s">
        <v>174</v>
      </c>
      <c r="Q9" s="32" t="s">
        <v>175</v>
      </c>
      <c r="R9" s="32" t="s">
        <v>175</v>
      </c>
      <c r="S9" s="32" t="s">
        <v>177</v>
      </c>
      <c r="T9" s="31" t="s">
        <v>366</v>
      </c>
      <c r="U9" s="33"/>
      <c r="V9" s="31" t="s">
        <v>190</v>
      </c>
      <c r="W9" s="31" t="s">
        <v>191</v>
      </c>
      <c r="X9" s="31" t="s">
        <v>433</v>
      </c>
      <c r="Y9" s="31" t="s">
        <v>119</v>
      </c>
      <c r="Z9" s="31" t="s">
        <v>189</v>
      </c>
      <c r="AA9" s="33"/>
      <c r="AB9" s="33"/>
      <c r="AC9" s="33"/>
      <c r="AD9" s="32" t="s">
        <v>161</v>
      </c>
      <c r="AE9" s="31" t="s">
        <v>348</v>
      </c>
      <c r="AF9" s="32" t="s">
        <v>172</v>
      </c>
      <c r="AG9" s="32" t="s">
        <v>173</v>
      </c>
      <c r="AH9" s="32" t="s">
        <v>174</v>
      </c>
      <c r="AI9" s="32" t="s">
        <v>175</v>
      </c>
      <c r="AJ9" s="32" t="s">
        <v>192</v>
      </c>
      <c r="AK9" s="32" t="s">
        <v>177</v>
      </c>
      <c r="AL9" s="35" t="s">
        <v>477</v>
      </c>
      <c r="AM9" s="50" t="s">
        <v>349</v>
      </c>
      <c r="AN9" s="37" t="s">
        <v>193</v>
      </c>
      <c r="AO9" s="38" t="s">
        <v>152</v>
      </c>
      <c r="AP9" s="38" t="s">
        <v>343</v>
      </c>
      <c r="AQ9" s="38" t="s">
        <v>344</v>
      </c>
      <c r="AR9" s="38" t="s">
        <v>200</v>
      </c>
      <c r="AS9" s="39" t="s">
        <v>201</v>
      </c>
      <c r="AT9" s="38" t="s">
        <v>204</v>
      </c>
      <c r="AU9" s="39" t="s">
        <v>202</v>
      </c>
      <c r="AV9" s="40" t="s">
        <v>203</v>
      </c>
      <c r="AW9" s="49"/>
      <c r="AX9" s="42" t="s">
        <v>33</v>
      </c>
      <c r="AY9" s="43"/>
      <c r="AZ9" s="43"/>
      <c r="BA9" s="44"/>
      <c r="BB9" s="45"/>
      <c r="BC9" s="46"/>
      <c r="BD9" s="47"/>
      <c r="BE9" s="47"/>
      <c r="BF9" s="47"/>
      <c r="BG9" s="47"/>
      <c r="BH9" s="47"/>
      <c r="BI9" s="47"/>
      <c r="BJ9" s="47"/>
      <c r="BK9" s="47"/>
      <c r="BL9" s="47"/>
    </row>
    <row r="10" spans="1:64" ht="409.6" x14ac:dyDescent="0.35">
      <c r="A10" s="29">
        <v>7</v>
      </c>
      <c r="B10" s="30" t="s">
        <v>35</v>
      </c>
      <c r="C10" s="31" t="s">
        <v>473</v>
      </c>
      <c r="D10" s="31" t="s">
        <v>156</v>
      </c>
      <c r="E10" s="31" t="s">
        <v>341</v>
      </c>
      <c r="F10" s="31" t="s">
        <v>364</v>
      </c>
      <c r="G10" s="31" t="s">
        <v>399</v>
      </c>
      <c r="H10" s="31" t="s">
        <v>398</v>
      </c>
      <c r="I10" s="31" t="s">
        <v>372</v>
      </c>
      <c r="J10" s="31" t="s">
        <v>381</v>
      </c>
      <c r="K10" s="31" t="s">
        <v>367</v>
      </c>
      <c r="L10" s="31" t="s">
        <v>161</v>
      </c>
      <c r="M10" s="31"/>
      <c r="N10" s="32" t="s">
        <v>172</v>
      </c>
      <c r="O10" s="32" t="s">
        <v>173</v>
      </c>
      <c r="P10" s="32" t="s">
        <v>174</v>
      </c>
      <c r="Q10" s="32" t="s">
        <v>175</v>
      </c>
      <c r="R10" s="32" t="s">
        <v>175</v>
      </c>
      <c r="S10" s="32" t="s">
        <v>177</v>
      </c>
      <c r="T10" s="31" t="s">
        <v>445</v>
      </c>
      <c r="U10" s="33"/>
      <c r="V10" s="31" t="s">
        <v>190</v>
      </c>
      <c r="W10" s="31" t="s">
        <v>191</v>
      </c>
      <c r="X10" s="31" t="s">
        <v>400</v>
      </c>
      <c r="Y10" s="31" t="s">
        <v>401</v>
      </c>
      <c r="Z10" s="31" t="s">
        <v>189</v>
      </c>
      <c r="AA10" s="33"/>
      <c r="AB10" s="33"/>
      <c r="AC10" s="33"/>
      <c r="AD10" s="32" t="s">
        <v>161</v>
      </c>
      <c r="AE10" s="31"/>
      <c r="AF10" s="32" t="s">
        <v>172</v>
      </c>
      <c r="AG10" s="32" t="s">
        <v>173</v>
      </c>
      <c r="AH10" s="32" t="s">
        <v>174</v>
      </c>
      <c r="AI10" s="32" t="s">
        <v>175</v>
      </c>
      <c r="AJ10" s="32" t="s">
        <v>192</v>
      </c>
      <c r="AK10" s="32" t="s">
        <v>177</v>
      </c>
      <c r="AL10" s="35" t="s">
        <v>500</v>
      </c>
      <c r="AM10" s="50" t="s">
        <v>504</v>
      </c>
      <c r="AN10" s="37" t="s">
        <v>193</v>
      </c>
      <c r="AO10" s="38" t="s">
        <v>152</v>
      </c>
      <c r="AP10" s="38" t="s">
        <v>343</v>
      </c>
      <c r="AQ10" s="38" t="s">
        <v>344</v>
      </c>
      <c r="AR10" s="38" t="s">
        <v>200</v>
      </c>
      <c r="AS10" s="39" t="s">
        <v>201</v>
      </c>
      <c r="AT10" s="38" t="s">
        <v>204</v>
      </c>
      <c r="AU10" s="39" t="s">
        <v>449</v>
      </c>
      <c r="AV10" s="40" t="s">
        <v>203</v>
      </c>
      <c r="AW10" s="49"/>
      <c r="AX10" s="43"/>
      <c r="AY10" s="43"/>
      <c r="AZ10" s="43"/>
      <c r="BA10" s="44"/>
      <c r="BB10" s="45"/>
      <c r="BC10" s="46"/>
      <c r="BD10" s="47"/>
      <c r="BE10" s="47"/>
      <c r="BF10" s="47"/>
      <c r="BG10" s="47"/>
      <c r="BH10" s="47"/>
      <c r="BI10" s="47"/>
      <c r="BJ10" s="47"/>
      <c r="BK10" s="47"/>
      <c r="BL10" s="47"/>
    </row>
    <row r="11" spans="1:64" ht="368.65" customHeight="1" x14ac:dyDescent="0.35">
      <c r="A11" s="29">
        <v>8</v>
      </c>
      <c r="B11" s="30" t="s">
        <v>36</v>
      </c>
      <c r="C11" s="31" t="s">
        <v>473</v>
      </c>
      <c r="D11" s="31" t="s">
        <v>156</v>
      </c>
      <c r="E11" s="31" t="s">
        <v>341</v>
      </c>
      <c r="F11" s="33"/>
      <c r="G11" s="33"/>
      <c r="H11" s="33"/>
      <c r="I11" s="31" t="s">
        <v>373</v>
      </c>
      <c r="J11" s="31" t="s">
        <v>379</v>
      </c>
      <c r="K11" s="31" t="s">
        <v>367</v>
      </c>
      <c r="L11" s="31" t="s">
        <v>161</v>
      </c>
      <c r="M11" s="31" t="s">
        <v>136</v>
      </c>
      <c r="N11" s="32" t="s">
        <v>172</v>
      </c>
      <c r="O11" s="32" t="s">
        <v>173</v>
      </c>
      <c r="P11" s="32" t="s">
        <v>174</v>
      </c>
      <c r="Q11" s="32" t="s">
        <v>175</v>
      </c>
      <c r="R11" s="32" t="s">
        <v>175</v>
      </c>
      <c r="S11" s="32" t="s">
        <v>177</v>
      </c>
      <c r="T11" s="31" t="s">
        <v>111</v>
      </c>
      <c r="U11" s="33"/>
      <c r="V11" s="31" t="s">
        <v>190</v>
      </c>
      <c r="W11" s="31" t="s">
        <v>191</v>
      </c>
      <c r="X11" s="31" t="s">
        <v>432</v>
      </c>
      <c r="Y11" s="31" t="s">
        <v>402</v>
      </c>
      <c r="Z11" s="31" t="s">
        <v>189</v>
      </c>
      <c r="AA11" s="33"/>
      <c r="AB11" s="33"/>
      <c r="AC11" s="33"/>
      <c r="AD11" s="32" t="s">
        <v>161</v>
      </c>
      <c r="AE11" s="31"/>
      <c r="AF11" s="32" t="s">
        <v>172</v>
      </c>
      <c r="AG11" s="32" t="s">
        <v>173</v>
      </c>
      <c r="AH11" s="32" t="s">
        <v>174</v>
      </c>
      <c r="AI11" s="32" t="s">
        <v>175</v>
      </c>
      <c r="AJ11" s="32" t="s">
        <v>192</v>
      </c>
      <c r="AK11" s="32" t="s">
        <v>177</v>
      </c>
      <c r="AL11" s="35" t="s">
        <v>478</v>
      </c>
      <c r="AM11" s="50" t="s">
        <v>505</v>
      </c>
      <c r="AN11" s="37" t="s">
        <v>193</v>
      </c>
      <c r="AO11" s="38" t="s">
        <v>152</v>
      </c>
      <c r="AP11" s="38" t="s">
        <v>343</v>
      </c>
      <c r="AQ11" s="38" t="s">
        <v>344</v>
      </c>
      <c r="AR11" s="38" t="s">
        <v>200</v>
      </c>
      <c r="AS11" s="39" t="s">
        <v>201</v>
      </c>
      <c r="AT11" s="38" t="s">
        <v>204</v>
      </c>
      <c r="AU11" s="39" t="s">
        <v>451</v>
      </c>
      <c r="AV11" s="40" t="s">
        <v>203</v>
      </c>
      <c r="AW11" s="49"/>
      <c r="AX11" s="42" t="s">
        <v>33</v>
      </c>
      <c r="AY11" s="43"/>
      <c r="AZ11" s="43"/>
      <c r="BA11" s="44"/>
      <c r="BB11" s="45"/>
      <c r="BC11" s="46"/>
      <c r="BD11" s="47"/>
      <c r="BE11" s="47"/>
      <c r="BF11" s="47"/>
      <c r="BG11" s="47"/>
      <c r="BH11" s="47"/>
      <c r="BI11" s="47"/>
      <c r="BJ11" s="47"/>
      <c r="BK11" s="47"/>
      <c r="BL11" s="47"/>
    </row>
    <row r="12" spans="1:64" ht="367.5" customHeight="1" x14ac:dyDescent="0.35">
      <c r="A12" s="29">
        <v>9</v>
      </c>
      <c r="B12" s="30" t="s">
        <v>37</v>
      </c>
      <c r="C12" s="31" t="s">
        <v>473</v>
      </c>
      <c r="D12" s="31" t="s">
        <v>156</v>
      </c>
      <c r="E12" s="31" t="s">
        <v>341</v>
      </c>
      <c r="F12" s="33"/>
      <c r="G12" s="33"/>
      <c r="H12" s="33"/>
      <c r="I12" s="31" t="s">
        <v>373</v>
      </c>
      <c r="J12" s="31" t="s">
        <v>379</v>
      </c>
      <c r="K12" s="31" t="s">
        <v>367</v>
      </c>
      <c r="L12" s="31" t="s">
        <v>161</v>
      </c>
      <c r="M12" s="31"/>
      <c r="N12" s="32" t="s">
        <v>172</v>
      </c>
      <c r="O12" s="32" t="s">
        <v>173</v>
      </c>
      <c r="P12" s="32" t="s">
        <v>174</v>
      </c>
      <c r="Q12" s="32" t="s">
        <v>175</v>
      </c>
      <c r="R12" s="32" t="s">
        <v>175</v>
      </c>
      <c r="S12" s="32" t="s">
        <v>177</v>
      </c>
      <c r="T12" s="31" t="s">
        <v>111</v>
      </c>
      <c r="U12" s="33"/>
      <c r="V12" s="31" t="s">
        <v>190</v>
      </c>
      <c r="W12" s="31" t="s">
        <v>191</v>
      </c>
      <c r="X12" s="31" t="s">
        <v>122</v>
      </c>
      <c r="Y12" s="31" t="s">
        <v>123</v>
      </c>
      <c r="Z12" s="31" t="s">
        <v>189</v>
      </c>
      <c r="AA12" s="33"/>
      <c r="AB12" s="33"/>
      <c r="AC12" s="33"/>
      <c r="AD12" s="32" t="s">
        <v>161</v>
      </c>
      <c r="AE12" s="31"/>
      <c r="AF12" s="32" t="s">
        <v>172</v>
      </c>
      <c r="AG12" s="32" t="s">
        <v>173</v>
      </c>
      <c r="AH12" s="32" t="s">
        <v>174</v>
      </c>
      <c r="AI12" s="32" t="s">
        <v>175</v>
      </c>
      <c r="AJ12" s="32" t="s">
        <v>192</v>
      </c>
      <c r="AK12" s="32" t="s">
        <v>177</v>
      </c>
      <c r="AL12" s="35" t="s">
        <v>479</v>
      </c>
      <c r="AM12" s="50" t="s">
        <v>350</v>
      </c>
      <c r="AN12" s="37" t="s">
        <v>193</v>
      </c>
      <c r="AO12" s="38" t="s">
        <v>152</v>
      </c>
      <c r="AP12" s="38" t="s">
        <v>343</v>
      </c>
      <c r="AQ12" s="38" t="s">
        <v>344</v>
      </c>
      <c r="AR12" s="38" t="s">
        <v>200</v>
      </c>
      <c r="AS12" s="39" t="s">
        <v>201</v>
      </c>
      <c r="AT12" s="38" t="s">
        <v>204</v>
      </c>
      <c r="AU12" s="39" t="s">
        <v>452</v>
      </c>
      <c r="AV12" s="40" t="s">
        <v>203</v>
      </c>
      <c r="AW12" s="49"/>
      <c r="AX12" s="42" t="s">
        <v>33</v>
      </c>
      <c r="AY12" s="43"/>
      <c r="AZ12" s="43"/>
      <c r="BA12" s="44"/>
      <c r="BB12" s="45"/>
      <c r="BC12" s="46"/>
      <c r="BD12" s="47"/>
      <c r="BE12" s="47"/>
      <c r="BF12" s="47"/>
      <c r="BG12" s="47"/>
      <c r="BH12" s="47"/>
      <c r="BI12" s="47"/>
      <c r="BJ12" s="47"/>
      <c r="BK12" s="47"/>
      <c r="BL12" s="47"/>
    </row>
    <row r="13" spans="1:64" ht="367.95" customHeight="1" x14ac:dyDescent="0.35">
      <c r="A13" s="29">
        <v>10</v>
      </c>
      <c r="B13" s="30" t="s">
        <v>38</v>
      </c>
      <c r="C13" s="31" t="s">
        <v>520</v>
      </c>
      <c r="D13" s="31" t="s">
        <v>362</v>
      </c>
      <c r="E13" s="31" t="s">
        <v>341</v>
      </c>
      <c r="F13" s="31" t="s">
        <v>436</v>
      </c>
      <c r="G13" s="34" t="s">
        <v>143</v>
      </c>
      <c r="H13" s="31" t="s">
        <v>158</v>
      </c>
      <c r="I13" s="31" t="s">
        <v>373</v>
      </c>
      <c r="J13" s="31" t="s">
        <v>379</v>
      </c>
      <c r="K13" s="31" t="s">
        <v>367</v>
      </c>
      <c r="L13" s="31" t="s">
        <v>161</v>
      </c>
      <c r="M13" s="31"/>
      <c r="N13" s="32" t="s">
        <v>172</v>
      </c>
      <c r="O13" s="32" t="s">
        <v>173</v>
      </c>
      <c r="P13" s="32" t="s">
        <v>174</v>
      </c>
      <c r="Q13" s="32" t="s">
        <v>175</v>
      </c>
      <c r="R13" s="32" t="s">
        <v>175</v>
      </c>
      <c r="S13" s="32" t="s">
        <v>177</v>
      </c>
      <c r="T13" s="31" t="s">
        <v>124</v>
      </c>
      <c r="U13" s="33"/>
      <c r="V13" s="31" t="s">
        <v>190</v>
      </c>
      <c r="W13" s="31" t="s">
        <v>191</v>
      </c>
      <c r="X13" s="31" t="s">
        <v>403</v>
      </c>
      <c r="Y13" s="31" t="s">
        <v>144</v>
      </c>
      <c r="Z13" s="31" t="s">
        <v>189</v>
      </c>
      <c r="AA13" s="33"/>
      <c r="AB13" s="33"/>
      <c r="AC13" s="33"/>
      <c r="AD13" s="32" t="s">
        <v>161</v>
      </c>
      <c r="AE13" s="31"/>
      <c r="AF13" s="32" t="s">
        <v>172</v>
      </c>
      <c r="AG13" s="32" t="s">
        <v>173</v>
      </c>
      <c r="AH13" s="32" t="s">
        <v>174</v>
      </c>
      <c r="AI13" s="32" t="s">
        <v>175</v>
      </c>
      <c r="AJ13" s="32" t="s">
        <v>192</v>
      </c>
      <c r="AK13" s="32" t="s">
        <v>177</v>
      </c>
      <c r="AL13" s="35" t="s">
        <v>499</v>
      </c>
      <c r="AM13" s="50" t="s">
        <v>506</v>
      </c>
      <c r="AN13" s="37" t="s">
        <v>193</v>
      </c>
      <c r="AO13" s="38" t="s">
        <v>152</v>
      </c>
      <c r="AP13" s="38" t="s">
        <v>343</v>
      </c>
      <c r="AQ13" s="38" t="s">
        <v>344</v>
      </c>
      <c r="AR13" s="38" t="s">
        <v>200</v>
      </c>
      <c r="AS13" s="39" t="s">
        <v>201</v>
      </c>
      <c r="AT13" s="38" t="s">
        <v>204</v>
      </c>
      <c r="AU13" s="39" t="s">
        <v>453</v>
      </c>
      <c r="AV13" s="40" t="s">
        <v>203</v>
      </c>
      <c r="AW13" s="49"/>
      <c r="AX13" s="42" t="s">
        <v>33</v>
      </c>
      <c r="AY13" s="43"/>
      <c r="AZ13" s="43"/>
      <c r="BA13" s="44"/>
      <c r="BB13" s="45"/>
      <c r="BC13" s="46"/>
      <c r="BD13" s="47"/>
      <c r="BE13" s="47"/>
      <c r="BF13" s="47"/>
      <c r="BG13" s="47"/>
      <c r="BH13" s="47"/>
      <c r="BI13" s="47"/>
      <c r="BJ13" s="47"/>
      <c r="BK13" s="47"/>
      <c r="BL13" s="47"/>
    </row>
    <row r="14" spans="1:64" ht="409.6" x14ac:dyDescent="0.35">
      <c r="A14" s="29">
        <v>11</v>
      </c>
      <c r="B14" s="30" t="s">
        <v>39</v>
      </c>
      <c r="C14" s="31" t="s">
        <v>473</v>
      </c>
      <c r="D14" s="31" t="s">
        <v>156</v>
      </c>
      <c r="E14" s="31" t="s">
        <v>341</v>
      </c>
      <c r="F14" s="31" t="s">
        <v>437</v>
      </c>
      <c r="G14" s="34" t="s">
        <v>145</v>
      </c>
      <c r="H14" s="31" t="s">
        <v>158</v>
      </c>
      <c r="I14" s="31" t="s">
        <v>373</v>
      </c>
      <c r="J14" s="31" t="s">
        <v>379</v>
      </c>
      <c r="K14" s="31" t="s">
        <v>367</v>
      </c>
      <c r="L14" s="31" t="s">
        <v>161</v>
      </c>
      <c r="M14" s="31" t="s">
        <v>179</v>
      </c>
      <c r="N14" s="32" t="s">
        <v>172</v>
      </c>
      <c r="O14" s="32" t="s">
        <v>173</v>
      </c>
      <c r="P14" s="32" t="s">
        <v>174</v>
      </c>
      <c r="Q14" s="32" t="s">
        <v>175</v>
      </c>
      <c r="R14" s="32" t="s">
        <v>175</v>
      </c>
      <c r="S14" s="32" t="s">
        <v>177</v>
      </c>
      <c r="T14" s="31" t="s">
        <v>111</v>
      </c>
      <c r="U14" s="33"/>
      <c r="V14" s="31" t="s">
        <v>190</v>
      </c>
      <c r="W14" s="31" t="s">
        <v>191</v>
      </c>
      <c r="X14" s="31" t="s">
        <v>432</v>
      </c>
      <c r="Y14" s="31" t="s">
        <v>402</v>
      </c>
      <c r="Z14" s="31" t="s">
        <v>189</v>
      </c>
      <c r="AA14" s="33"/>
      <c r="AB14" s="33"/>
      <c r="AC14" s="33"/>
      <c r="AD14" s="32" t="s">
        <v>161</v>
      </c>
      <c r="AE14" s="31"/>
      <c r="AF14" s="32" t="s">
        <v>172</v>
      </c>
      <c r="AG14" s="32" t="s">
        <v>173</v>
      </c>
      <c r="AH14" s="32" t="s">
        <v>174</v>
      </c>
      <c r="AI14" s="32" t="s">
        <v>175</v>
      </c>
      <c r="AJ14" s="32" t="s">
        <v>192</v>
      </c>
      <c r="AK14" s="32" t="s">
        <v>177</v>
      </c>
      <c r="AL14" s="35" t="s">
        <v>480</v>
      </c>
      <c r="AM14" s="50" t="s">
        <v>351</v>
      </c>
      <c r="AN14" s="37" t="s">
        <v>193</v>
      </c>
      <c r="AO14" s="38" t="s">
        <v>152</v>
      </c>
      <c r="AP14" s="38" t="s">
        <v>343</v>
      </c>
      <c r="AQ14" s="38" t="s">
        <v>344</v>
      </c>
      <c r="AR14" s="38" t="s">
        <v>200</v>
      </c>
      <c r="AS14" s="39" t="s">
        <v>201</v>
      </c>
      <c r="AT14" s="38" t="s">
        <v>204</v>
      </c>
      <c r="AU14" s="39" t="s">
        <v>450</v>
      </c>
      <c r="AV14" s="40" t="s">
        <v>203</v>
      </c>
      <c r="AW14" s="49"/>
      <c r="AX14" s="42" t="s">
        <v>33</v>
      </c>
      <c r="AY14" s="43"/>
      <c r="AZ14" s="43"/>
      <c r="BA14" s="44"/>
      <c r="BB14" s="45"/>
      <c r="BC14" s="46"/>
      <c r="BD14" s="47"/>
      <c r="BE14" s="47"/>
      <c r="BF14" s="47"/>
      <c r="BG14" s="47"/>
      <c r="BH14" s="47"/>
      <c r="BI14" s="47"/>
      <c r="BJ14" s="47"/>
      <c r="BK14" s="47"/>
      <c r="BL14" s="47"/>
    </row>
    <row r="15" spans="1:64" ht="409.6" x14ac:dyDescent="0.35">
      <c r="A15" s="29">
        <v>12</v>
      </c>
      <c r="B15" s="53" t="s">
        <v>40</v>
      </c>
      <c r="C15" s="31" t="s">
        <v>473</v>
      </c>
      <c r="D15" s="31" t="s">
        <v>156</v>
      </c>
      <c r="E15" s="31" t="s">
        <v>341</v>
      </c>
      <c r="F15" s="31"/>
      <c r="G15" s="31"/>
      <c r="H15" s="31"/>
      <c r="I15" s="31" t="s">
        <v>373</v>
      </c>
      <c r="J15" s="31" t="s">
        <v>379</v>
      </c>
      <c r="K15" s="31" t="s">
        <v>367</v>
      </c>
      <c r="L15" s="31" t="s">
        <v>161</v>
      </c>
      <c r="M15" s="31"/>
      <c r="N15" s="32" t="s">
        <v>172</v>
      </c>
      <c r="O15" s="32" t="s">
        <v>173</v>
      </c>
      <c r="P15" s="32" t="s">
        <v>174</v>
      </c>
      <c r="Q15" s="32" t="s">
        <v>175</v>
      </c>
      <c r="R15" s="32" t="s">
        <v>175</v>
      </c>
      <c r="S15" s="32" t="s">
        <v>177</v>
      </c>
      <c r="T15" s="31" t="s">
        <v>454</v>
      </c>
      <c r="U15" s="33"/>
      <c r="V15" s="31" t="s">
        <v>190</v>
      </c>
      <c r="W15" s="31" t="s">
        <v>191</v>
      </c>
      <c r="X15" s="31" t="s">
        <v>431</v>
      </c>
      <c r="Y15" s="31" t="s">
        <v>404</v>
      </c>
      <c r="Z15" s="31" t="s">
        <v>189</v>
      </c>
      <c r="AA15" s="31" t="s">
        <v>41</v>
      </c>
      <c r="AB15" s="31"/>
      <c r="AC15" s="31"/>
      <c r="AD15" s="32" t="s">
        <v>161</v>
      </c>
      <c r="AE15" s="31"/>
      <c r="AF15" s="32" t="s">
        <v>172</v>
      </c>
      <c r="AG15" s="32" t="s">
        <v>173</v>
      </c>
      <c r="AH15" s="32" t="s">
        <v>174</v>
      </c>
      <c r="AI15" s="32" t="s">
        <v>175</v>
      </c>
      <c r="AJ15" s="32" t="s">
        <v>192</v>
      </c>
      <c r="AK15" s="32" t="s">
        <v>177</v>
      </c>
      <c r="AL15" s="35" t="s">
        <v>498</v>
      </c>
      <c r="AM15" s="50" t="s">
        <v>507</v>
      </c>
      <c r="AN15" s="37" t="s">
        <v>193</v>
      </c>
      <c r="AO15" s="38" t="s">
        <v>152</v>
      </c>
      <c r="AP15" s="38" t="s">
        <v>343</v>
      </c>
      <c r="AQ15" s="38" t="s">
        <v>344</v>
      </c>
      <c r="AR15" s="38" t="s">
        <v>200</v>
      </c>
      <c r="AS15" s="39" t="s">
        <v>201</v>
      </c>
      <c r="AT15" s="38" t="s">
        <v>204</v>
      </c>
      <c r="AU15" s="39" t="s">
        <v>464</v>
      </c>
      <c r="AV15" s="40" t="s">
        <v>203</v>
      </c>
      <c r="AW15" s="49"/>
      <c r="AX15" s="42" t="s">
        <v>33</v>
      </c>
      <c r="AY15" s="43"/>
      <c r="AZ15" s="43"/>
      <c r="BA15" s="44"/>
      <c r="BB15" s="45"/>
      <c r="BC15" s="46"/>
      <c r="BD15" s="47"/>
      <c r="BE15" s="47"/>
      <c r="BF15" s="47"/>
      <c r="BG15" s="47"/>
      <c r="BH15" s="47"/>
      <c r="BI15" s="47"/>
      <c r="BJ15" s="47"/>
      <c r="BK15" s="47"/>
      <c r="BL15" s="47"/>
    </row>
    <row r="16" spans="1:64" ht="409.6" x14ac:dyDescent="0.35">
      <c r="A16" s="29">
        <v>13</v>
      </c>
      <c r="B16" s="30" t="s">
        <v>42</v>
      </c>
      <c r="C16" s="31" t="s">
        <v>473</v>
      </c>
      <c r="D16" s="31" t="s">
        <v>156</v>
      </c>
      <c r="E16" s="31" t="s">
        <v>341</v>
      </c>
      <c r="F16" s="31"/>
      <c r="G16" s="31"/>
      <c r="H16" s="31"/>
      <c r="I16" s="31" t="s">
        <v>373</v>
      </c>
      <c r="J16" s="31" t="s">
        <v>379</v>
      </c>
      <c r="K16" s="31" t="s">
        <v>367</v>
      </c>
      <c r="L16" s="31" t="s">
        <v>161</v>
      </c>
      <c r="M16" s="31"/>
      <c r="N16" s="32" t="s">
        <v>172</v>
      </c>
      <c r="O16" s="32" t="s">
        <v>173</v>
      </c>
      <c r="P16" s="32" t="s">
        <v>174</v>
      </c>
      <c r="Q16" s="32" t="s">
        <v>175</v>
      </c>
      <c r="R16" s="32" t="s">
        <v>175</v>
      </c>
      <c r="S16" s="32" t="s">
        <v>177</v>
      </c>
      <c r="T16" s="31" t="s">
        <v>111</v>
      </c>
      <c r="U16" s="33"/>
      <c r="V16" s="31" t="s">
        <v>190</v>
      </c>
      <c r="W16" s="31" t="s">
        <v>191</v>
      </c>
      <c r="X16" s="31" t="s">
        <v>125</v>
      </c>
      <c r="Y16" s="31" t="s">
        <v>126</v>
      </c>
      <c r="Z16" s="31" t="s">
        <v>189</v>
      </c>
      <c r="AA16" s="31" t="s">
        <v>100</v>
      </c>
      <c r="AB16" s="31" t="s">
        <v>101</v>
      </c>
      <c r="AC16" s="31" t="s">
        <v>99</v>
      </c>
      <c r="AD16" s="32" t="s">
        <v>161</v>
      </c>
      <c r="AE16" s="31"/>
      <c r="AF16" s="32" t="s">
        <v>172</v>
      </c>
      <c r="AG16" s="32" t="s">
        <v>173</v>
      </c>
      <c r="AH16" s="32" t="s">
        <v>174</v>
      </c>
      <c r="AI16" s="32" t="s">
        <v>175</v>
      </c>
      <c r="AJ16" s="32" t="s">
        <v>192</v>
      </c>
      <c r="AK16" s="32" t="s">
        <v>177</v>
      </c>
      <c r="AL16" s="35" t="s">
        <v>481</v>
      </c>
      <c r="AM16" s="50" t="s">
        <v>352</v>
      </c>
      <c r="AN16" s="37" t="s">
        <v>193</v>
      </c>
      <c r="AO16" s="38" t="s">
        <v>152</v>
      </c>
      <c r="AP16" s="38" t="s">
        <v>343</v>
      </c>
      <c r="AQ16" s="38" t="s">
        <v>344</v>
      </c>
      <c r="AR16" s="38" t="s">
        <v>200</v>
      </c>
      <c r="AS16" s="39" t="s">
        <v>201</v>
      </c>
      <c r="AT16" s="38" t="s">
        <v>204</v>
      </c>
      <c r="AU16" s="39" t="s">
        <v>202</v>
      </c>
      <c r="AV16" s="40" t="s">
        <v>203</v>
      </c>
      <c r="AW16" s="49"/>
      <c r="AX16" s="42" t="s">
        <v>33</v>
      </c>
      <c r="AY16" s="43"/>
      <c r="AZ16" s="43"/>
      <c r="BA16" s="44"/>
      <c r="BB16" s="45"/>
      <c r="BC16" s="46"/>
      <c r="BD16" s="47"/>
      <c r="BE16" s="47"/>
      <c r="BF16" s="47"/>
      <c r="BG16" s="47"/>
      <c r="BH16" s="47"/>
      <c r="BI16" s="47"/>
      <c r="BJ16" s="47"/>
      <c r="BK16" s="47"/>
      <c r="BL16" s="47"/>
    </row>
    <row r="17" spans="1:64" ht="409.6" x14ac:dyDescent="0.35">
      <c r="A17" s="29">
        <v>14</v>
      </c>
      <c r="B17" s="30" t="s">
        <v>43</v>
      </c>
      <c r="C17" s="31" t="s">
        <v>473</v>
      </c>
      <c r="D17" s="31" t="s">
        <v>156</v>
      </c>
      <c r="E17" s="31" t="s">
        <v>341</v>
      </c>
      <c r="F17" s="31"/>
      <c r="G17" s="31"/>
      <c r="H17" s="33"/>
      <c r="I17" s="31" t="s">
        <v>374</v>
      </c>
      <c r="J17" s="31" t="s">
        <v>382</v>
      </c>
      <c r="K17" s="31" t="s">
        <v>367</v>
      </c>
      <c r="L17" s="31" t="s">
        <v>161</v>
      </c>
      <c r="M17" s="31"/>
      <c r="N17" s="32" t="s">
        <v>172</v>
      </c>
      <c r="O17" s="32" t="s">
        <v>173</v>
      </c>
      <c r="P17" s="32" t="s">
        <v>174</v>
      </c>
      <c r="Q17" s="32" t="s">
        <v>175</v>
      </c>
      <c r="R17" s="32" t="s">
        <v>175</v>
      </c>
      <c r="S17" s="32" t="s">
        <v>177</v>
      </c>
      <c r="T17" s="31" t="s">
        <v>111</v>
      </c>
      <c r="U17" s="33"/>
      <c r="V17" s="31" t="s">
        <v>190</v>
      </c>
      <c r="W17" s="31" t="s">
        <v>191</v>
      </c>
      <c r="X17" s="31" t="s">
        <v>125</v>
      </c>
      <c r="Y17" s="31" t="s">
        <v>126</v>
      </c>
      <c r="Z17" s="31" t="s">
        <v>189</v>
      </c>
      <c r="AA17" s="33"/>
      <c r="AB17" s="33"/>
      <c r="AC17" s="33"/>
      <c r="AD17" s="32" t="s">
        <v>161</v>
      </c>
      <c r="AE17" s="31"/>
      <c r="AF17" s="32" t="s">
        <v>172</v>
      </c>
      <c r="AG17" s="32" t="s">
        <v>173</v>
      </c>
      <c r="AH17" s="32" t="s">
        <v>174</v>
      </c>
      <c r="AI17" s="32" t="s">
        <v>175</v>
      </c>
      <c r="AJ17" s="32" t="s">
        <v>192</v>
      </c>
      <c r="AK17" s="32" t="s">
        <v>177</v>
      </c>
      <c r="AL17" s="35" t="s">
        <v>481</v>
      </c>
      <c r="AM17" s="50" t="s">
        <v>353</v>
      </c>
      <c r="AN17" s="37" t="s">
        <v>193</v>
      </c>
      <c r="AO17" s="38" t="s">
        <v>152</v>
      </c>
      <c r="AP17" s="38" t="s">
        <v>343</v>
      </c>
      <c r="AQ17" s="38" t="s">
        <v>344</v>
      </c>
      <c r="AR17" s="38" t="s">
        <v>200</v>
      </c>
      <c r="AS17" s="39" t="s">
        <v>201</v>
      </c>
      <c r="AT17" s="38" t="s">
        <v>204</v>
      </c>
      <c r="AU17" s="39" t="s">
        <v>202</v>
      </c>
      <c r="AV17" s="40" t="s">
        <v>203</v>
      </c>
      <c r="AW17" s="49"/>
      <c r="AX17" s="42" t="s">
        <v>33</v>
      </c>
      <c r="AY17" s="43"/>
      <c r="AZ17" s="43"/>
      <c r="BA17" s="44"/>
      <c r="BB17" s="54" t="s">
        <v>44</v>
      </c>
      <c r="BC17" s="46"/>
      <c r="BD17" s="47"/>
      <c r="BE17" s="47"/>
      <c r="BF17" s="47"/>
      <c r="BG17" s="47"/>
      <c r="BH17" s="47"/>
      <c r="BI17" s="47"/>
      <c r="BJ17" s="47"/>
      <c r="BK17" s="47"/>
      <c r="BL17" s="47"/>
    </row>
    <row r="18" spans="1:64" ht="409.6" x14ac:dyDescent="0.35">
      <c r="A18" s="29">
        <v>15</v>
      </c>
      <c r="B18" s="30" t="s">
        <v>45</v>
      </c>
      <c r="C18" s="31" t="s">
        <v>518</v>
      </c>
      <c r="D18" s="31" t="s">
        <v>156</v>
      </c>
      <c r="E18" s="31" t="s">
        <v>341</v>
      </c>
      <c r="F18" s="31"/>
      <c r="G18" s="31"/>
      <c r="H18" s="31"/>
      <c r="I18" s="31" t="s">
        <v>373</v>
      </c>
      <c r="J18" s="31" t="s">
        <v>383</v>
      </c>
      <c r="K18" s="31" t="s">
        <v>367</v>
      </c>
      <c r="L18" s="31" t="s">
        <v>161</v>
      </c>
      <c r="M18" s="31" t="s">
        <v>181</v>
      </c>
      <c r="N18" s="32" t="s">
        <v>172</v>
      </c>
      <c r="O18" s="32" t="s">
        <v>173</v>
      </c>
      <c r="P18" s="32" t="s">
        <v>174</v>
      </c>
      <c r="Q18" s="32" t="s">
        <v>175</v>
      </c>
      <c r="R18" s="32" t="s">
        <v>175</v>
      </c>
      <c r="S18" s="32" t="s">
        <v>177</v>
      </c>
      <c r="T18" s="31" t="s">
        <v>180</v>
      </c>
      <c r="U18" s="33"/>
      <c r="V18" s="31" t="s">
        <v>190</v>
      </c>
      <c r="W18" s="31" t="s">
        <v>191</v>
      </c>
      <c r="X18" s="31" t="s">
        <v>127</v>
      </c>
      <c r="Y18" s="31" t="s">
        <v>128</v>
      </c>
      <c r="Z18" s="31" t="s">
        <v>189</v>
      </c>
      <c r="AA18" s="33"/>
      <c r="AB18" s="33"/>
      <c r="AC18" s="33"/>
      <c r="AD18" s="32" t="s">
        <v>161</v>
      </c>
      <c r="AE18" s="31"/>
      <c r="AF18" s="32" t="s">
        <v>172</v>
      </c>
      <c r="AG18" s="32" t="s">
        <v>173</v>
      </c>
      <c r="AH18" s="32" t="s">
        <v>174</v>
      </c>
      <c r="AI18" s="32" t="s">
        <v>175</v>
      </c>
      <c r="AJ18" s="32" t="s">
        <v>192</v>
      </c>
      <c r="AK18" s="32" t="s">
        <v>177</v>
      </c>
      <c r="AL18" s="35" t="s">
        <v>482</v>
      </c>
      <c r="AM18" s="50" t="s">
        <v>354</v>
      </c>
      <c r="AN18" s="37" t="s">
        <v>193</v>
      </c>
      <c r="AO18" s="38" t="s">
        <v>152</v>
      </c>
      <c r="AP18" s="38" t="s">
        <v>343</v>
      </c>
      <c r="AQ18" s="38" t="s">
        <v>344</v>
      </c>
      <c r="AR18" s="38" t="s">
        <v>200</v>
      </c>
      <c r="AS18" s="39" t="s">
        <v>201</v>
      </c>
      <c r="AT18" s="38" t="s">
        <v>204</v>
      </c>
      <c r="AU18" s="39" t="s">
        <v>453</v>
      </c>
      <c r="AV18" s="40" t="s">
        <v>203</v>
      </c>
      <c r="AW18" s="49"/>
      <c r="AX18" s="43"/>
      <c r="AY18" s="43"/>
      <c r="AZ18" s="43"/>
      <c r="BA18" s="44"/>
      <c r="BB18" s="45"/>
      <c r="BC18" s="46"/>
      <c r="BD18" s="47"/>
      <c r="BE18" s="47"/>
      <c r="BF18" s="47"/>
      <c r="BG18" s="47"/>
      <c r="BH18" s="47"/>
      <c r="BI18" s="47"/>
      <c r="BJ18" s="47"/>
      <c r="BK18" s="47"/>
      <c r="BL18" s="47"/>
    </row>
    <row r="19" spans="1:64" ht="409.6" x14ac:dyDescent="0.35">
      <c r="A19" s="29">
        <v>16</v>
      </c>
      <c r="B19" s="30" t="s">
        <v>46</v>
      </c>
      <c r="C19" s="31" t="s">
        <v>518</v>
      </c>
      <c r="D19" s="31" t="s">
        <v>156</v>
      </c>
      <c r="E19" s="31" t="s">
        <v>341</v>
      </c>
      <c r="F19" s="31"/>
      <c r="G19" s="33"/>
      <c r="H19" s="33"/>
      <c r="I19" s="31" t="s">
        <v>373</v>
      </c>
      <c r="J19" s="31" t="s">
        <v>379</v>
      </c>
      <c r="K19" s="31" t="s">
        <v>367</v>
      </c>
      <c r="L19" s="31" t="s">
        <v>162</v>
      </c>
      <c r="M19" s="31"/>
      <c r="N19" s="32" t="s">
        <v>172</v>
      </c>
      <c r="O19" s="32" t="s">
        <v>173</v>
      </c>
      <c r="P19" s="32" t="s">
        <v>174</v>
      </c>
      <c r="Q19" s="32" t="s">
        <v>175</v>
      </c>
      <c r="R19" s="32" t="s">
        <v>175</v>
      </c>
      <c r="S19" s="32" t="s">
        <v>177</v>
      </c>
      <c r="T19" s="31" t="s">
        <v>84</v>
      </c>
      <c r="U19" s="33"/>
      <c r="V19" s="31" t="s">
        <v>190</v>
      </c>
      <c r="W19" s="31" t="s">
        <v>191</v>
      </c>
      <c r="X19" s="31" t="s">
        <v>129</v>
      </c>
      <c r="Y19" s="31" t="s">
        <v>130</v>
      </c>
      <c r="Z19" s="31" t="s">
        <v>189</v>
      </c>
      <c r="AA19" s="33"/>
      <c r="AB19" s="33"/>
      <c r="AC19" s="33"/>
      <c r="AD19" s="32" t="s">
        <v>161</v>
      </c>
      <c r="AE19" s="31"/>
      <c r="AF19" s="32" t="s">
        <v>172</v>
      </c>
      <c r="AG19" s="32" t="s">
        <v>173</v>
      </c>
      <c r="AH19" s="32" t="s">
        <v>174</v>
      </c>
      <c r="AI19" s="32" t="s">
        <v>175</v>
      </c>
      <c r="AJ19" s="32" t="s">
        <v>192</v>
      </c>
      <c r="AK19" s="32" t="s">
        <v>177</v>
      </c>
      <c r="AL19" s="35" t="s">
        <v>483</v>
      </c>
      <c r="AM19" s="50" t="s">
        <v>355</v>
      </c>
      <c r="AN19" s="37" t="s">
        <v>193</v>
      </c>
      <c r="AO19" s="38" t="s">
        <v>152</v>
      </c>
      <c r="AP19" s="38" t="s">
        <v>343</v>
      </c>
      <c r="AQ19" s="38" t="s">
        <v>344</v>
      </c>
      <c r="AR19" s="38" t="s">
        <v>200</v>
      </c>
      <c r="AS19" s="39" t="s">
        <v>201</v>
      </c>
      <c r="AT19" s="38" t="s">
        <v>204</v>
      </c>
      <c r="AU19" s="39" t="s">
        <v>458</v>
      </c>
      <c r="AV19" s="40" t="s">
        <v>203</v>
      </c>
      <c r="AW19" s="49"/>
      <c r="AX19" s="43"/>
      <c r="AY19" s="43"/>
      <c r="AZ19" s="43"/>
      <c r="BA19" s="44"/>
      <c r="BB19" s="54" t="s">
        <v>47</v>
      </c>
      <c r="BC19" s="46"/>
      <c r="BD19" s="47"/>
      <c r="BE19" s="47"/>
      <c r="BF19" s="47"/>
      <c r="BG19" s="47"/>
      <c r="BH19" s="47"/>
      <c r="BI19" s="47"/>
      <c r="BJ19" s="47"/>
      <c r="BK19" s="47"/>
      <c r="BL19" s="47"/>
    </row>
    <row r="20" spans="1:64" ht="409.6" x14ac:dyDescent="0.35">
      <c r="A20" s="29">
        <v>17</v>
      </c>
      <c r="B20" s="53" t="s">
        <v>48</v>
      </c>
      <c r="C20" s="31" t="s">
        <v>473</v>
      </c>
      <c r="D20" s="31" t="s">
        <v>156</v>
      </c>
      <c r="E20" s="31" t="s">
        <v>341</v>
      </c>
      <c r="F20" s="33"/>
      <c r="G20" s="33"/>
      <c r="H20" s="33"/>
      <c r="I20" s="31" t="s">
        <v>373</v>
      </c>
      <c r="J20" s="31" t="s">
        <v>379</v>
      </c>
      <c r="K20" s="31" t="s">
        <v>367</v>
      </c>
      <c r="L20" s="31" t="s">
        <v>161</v>
      </c>
      <c r="M20" s="31"/>
      <c r="N20" s="32" t="s">
        <v>172</v>
      </c>
      <c r="O20" s="32" t="s">
        <v>173</v>
      </c>
      <c r="P20" s="32" t="s">
        <v>174</v>
      </c>
      <c r="Q20" s="32" t="s">
        <v>175</v>
      </c>
      <c r="R20" s="32" t="s">
        <v>175</v>
      </c>
      <c r="S20" s="32" t="s">
        <v>177</v>
      </c>
      <c r="T20" s="31" t="s">
        <v>455</v>
      </c>
      <c r="U20" s="33"/>
      <c r="V20" s="31" t="s">
        <v>190</v>
      </c>
      <c r="W20" s="31" t="s">
        <v>191</v>
      </c>
      <c r="X20" s="33"/>
      <c r="Y20" s="33"/>
      <c r="Z20" s="31" t="s">
        <v>189</v>
      </c>
      <c r="AA20" s="33"/>
      <c r="AB20" s="33"/>
      <c r="AC20" s="33"/>
      <c r="AD20" s="32" t="s">
        <v>161</v>
      </c>
      <c r="AE20" s="31"/>
      <c r="AF20" s="32" t="s">
        <v>172</v>
      </c>
      <c r="AG20" s="32" t="s">
        <v>173</v>
      </c>
      <c r="AH20" s="32" t="s">
        <v>174</v>
      </c>
      <c r="AI20" s="32" t="s">
        <v>175</v>
      </c>
      <c r="AJ20" s="32" t="s">
        <v>192</v>
      </c>
      <c r="AK20" s="32" t="s">
        <v>177</v>
      </c>
      <c r="AL20" s="35" t="s">
        <v>497</v>
      </c>
      <c r="AM20" s="50" t="s">
        <v>508</v>
      </c>
      <c r="AN20" s="37" t="s">
        <v>193</v>
      </c>
      <c r="AO20" s="38" t="s">
        <v>152</v>
      </c>
      <c r="AP20" s="38" t="s">
        <v>343</v>
      </c>
      <c r="AQ20" s="38" t="s">
        <v>344</v>
      </c>
      <c r="AR20" s="38" t="s">
        <v>200</v>
      </c>
      <c r="AS20" s="39" t="s">
        <v>201</v>
      </c>
      <c r="AT20" s="38" t="s">
        <v>204</v>
      </c>
      <c r="AU20" s="39" t="s">
        <v>465</v>
      </c>
      <c r="AV20" s="40" t="s">
        <v>203</v>
      </c>
      <c r="AW20" s="49"/>
      <c r="AX20" s="43"/>
      <c r="AY20" s="43"/>
      <c r="AZ20" s="43"/>
      <c r="BA20" s="44"/>
      <c r="BB20" s="45"/>
      <c r="BC20" s="46"/>
      <c r="BD20" s="47"/>
      <c r="BE20" s="47"/>
      <c r="BF20" s="47"/>
      <c r="BG20" s="47"/>
      <c r="BH20" s="47"/>
      <c r="BI20" s="47"/>
      <c r="BJ20" s="47"/>
      <c r="BK20" s="47"/>
      <c r="BL20" s="47"/>
    </row>
    <row r="21" spans="1:64" ht="409.6" x14ac:dyDescent="0.35">
      <c r="A21" s="29">
        <v>18</v>
      </c>
      <c r="B21" s="30" t="s">
        <v>49</v>
      </c>
      <c r="C21" s="31" t="s">
        <v>518</v>
      </c>
      <c r="D21" s="31" t="s">
        <v>156</v>
      </c>
      <c r="E21" s="31" t="s">
        <v>341</v>
      </c>
      <c r="F21" s="31"/>
      <c r="G21" s="31"/>
      <c r="H21" s="31"/>
      <c r="I21" s="31" t="s">
        <v>373</v>
      </c>
      <c r="J21" s="31" t="s">
        <v>379</v>
      </c>
      <c r="K21" s="31" t="s">
        <v>367</v>
      </c>
      <c r="L21" s="31" t="s">
        <v>161</v>
      </c>
      <c r="M21" s="31"/>
      <c r="N21" s="32" t="s">
        <v>172</v>
      </c>
      <c r="O21" s="32" t="s">
        <v>173</v>
      </c>
      <c r="P21" s="32" t="s">
        <v>174</v>
      </c>
      <c r="Q21" s="32" t="s">
        <v>175</v>
      </c>
      <c r="R21" s="32" t="s">
        <v>175</v>
      </c>
      <c r="S21" s="32" t="s">
        <v>177</v>
      </c>
      <c r="T21" s="33"/>
      <c r="U21" s="33"/>
      <c r="V21" s="31" t="s">
        <v>190</v>
      </c>
      <c r="W21" s="31" t="s">
        <v>191</v>
      </c>
      <c r="X21" s="31" t="s">
        <v>405</v>
      </c>
      <c r="Y21" s="31" t="s">
        <v>406</v>
      </c>
      <c r="Z21" s="31" t="s">
        <v>189</v>
      </c>
      <c r="AA21" s="33"/>
      <c r="AB21" s="33"/>
      <c r="AC21" s="33"/>
      <c r="AD21" s="32" t="s">
        <v>161</v>
      </c>
      <c r="AE21" s="31"/>
      <c r="AF21" s="32" t="s">
        <v>172</v>
      </c>
      <c r="AG21" s="32" t="s">
        <v>173</v>
      </c>
      <c r="AH21" s="32" t="s">
        <v>174</v>
      </c>
      <c r="AI21" s="32" t="s">
        <v>175</v>
      </c>
      <c r="AJ21" s="32" t="s">
        <v>192</v>
      </c>
      <c r="AK21" s="32" t="s">
        <v>177</v>
      </c>
      <c r="AL21" s="35" t="s">
        <v>484</v>
      </c>
      <c r="AM21" s="50" t="s">
        <v>196</v>
      </c>
      <c r="AN21" s="37" t="s">
        <v>193</v>
      </c>
      <c r="AO21" s="38" t="s">
        <v>152</v>
      </c>
      <c r="AP21" s="38" t="s">
        <v>343</v>
      </c>
      <c r="AQ21" s="38" t="s">
        <v>344</v>
      </c>
      <c r="AR21" s="38" t="s">
        <v>200</v>
      </c>
      <c r="AS21" s="39" t="s">
        <v>201</v>
      </c>
      <c r="AT21" s="38" t="s">
        <v>204</v>
      </c>
      <c r="AU21" s="39" t="s">
        <v>459</v>
      </c>
      <c r="AV21" s="40" t="s">
        <v>203</v>
      </c>
      <c r="AW21" s="49"/>
      <c r="AX21" s="43"/>
      <c r="AY21" s="43"/>
      <c r="AZ21" s="43"/>
      <c r="BA21" s="44"/>
      <c r="BB21" s="45"/>
      <c r="BC21" s="46"/>
      <c r="BD21" s="47"/>
      <c r="BE21" s="47"/>
      <c r="BF21" s="47"/>
      <c r="BG21" s="47"/>
      <c r="BH21" s="47"/>
      <c r="BI21" s="47"/>
      <c r="BJ21" s="47"/>
      <c r="BK21" s="47"/>
      <c r="BL21" s="47"/>
    </row>
    <row r="22" spans="1:64" ht="409.6" x14ac:dyDescent="0.35">
      <c r="A22" s="29">
        <v>19</v>
      </c>
      <c r="B22" s="30" t="s">
        <v>50</v>
      </c>
      <c r="C22" s="31" t="s">
        <v>518</v>
      </c>
      <c r="D22" s="31" t="s">
        <v>156</v>
      </c>
      <c r="E22" s="31" t="s">
        <v>341</v>
      </c>
      <c r="F22" s="31" t="s">
        <v>438</v>
      </c>
      <c r="G22" s="31" t="s">
        <v>159</v>
      </c>
      <c r="H22" s="31" t="s">
        <v>158</v>
      </c>
      <c r="I22" s="31" t="s">
        <v>373</v>
      </c>
      <c r="J22" s="31" t="s">
        <v>379</v>
      </c>
      <c r="K22" s="31" t="s">
        <v>367</v>
      </c>
      <c r="L22" s="31" t="s">
        <v>161</v>
      </c>
      <c r="M22" s="31"/>
      <c r="N22" s="32" t="s">
        <v>172</v>
      </c>
      <c r="O22" s="32" t="s">
        <v>173</v>
      </c>
      <c r="P22" s="32" t="s">
        <v>174</v>
      </c>
      <c r="Q22" s="32" t="s">
        <v>175</v>
      </c>
      <c r="R22" s="32" t="s">
        <v>175</v>
      </c>
      <c r="S22" s="32" t="s">
        <v>177</v>
      </c>
      <c r="T22" s="33"/>
      <c r="U22" s="33"/>
      <c r="V22" s="31" t="s">
        <v>190</v>
      </c>
      <c r="W22" s="31" t="s">
        <v>191</v>
      </c>
      <c r="X22" s="31" t="s">
        <v>405</v>
      </c>
      <c r="Y22" s="31" t="s">
        <v>406</v>
      </c>
      <c r="Z22" s="31" t="s">
        <v>189</v>
      </c>
      <c r="AA22" s="33"/>
      <c r="AB22" s="33"/>
      <c r="AC22" s="33"/>
      <c r="AD22" s="32" t="s">
        <v>161</v>
      </c>
      <c r="AE22" s="31"/>
      <c r="AF22" s="32" t="s">
        <v>172</v>
      </c>
      <c r="AG22" s="32" t="s">
        <v>173</v>
      </c>
      <c r="AH22" s="32" t="s">
        <v>174</v>
      </c>
      <c r="AI22" s="32" t="s">
        <v>175</v>
      </c>
      <c r="AJ22" s="32" t="s">
        <v>192</v>
      </c>
      <c r="AK22" s="32" t="s">
        <v>177</v>
      </c>
      <c r="AL22" s="35" t="s">
        <v>485</v>
      </c>
      <c r="AM22" s="50" t="s">
        <v>195</v>
      </c>
      <c r="AN22" s="37" t="s">
        <v>193</v>
      </c>
      <c r="AO22" s="38" t="s">
        <v>152</v>
      </c>
      <c r="AP22" s="38" t="s">
        <v>343</v>
      </c>
      <c r="AQ22" s="38" t="s">
        <v>344</v>
      </c>
      <c r="AR22" s="38" t="s">
        <v>200</v>
      </c>
      <c r="AS22" s="39" t="s">
        <v>201</v>
      </c>
      <c r="AT22" s="38" t="s">
        <v>204</v>
      </c>
      <c r="AU22" s="39" t="s">
        <v>460</v>
      </c>
      <c r="AV22" s="40" t="s">
        <v>203</v>
      </c>
      <c r="AW22" s="49"/>
      <c r="AX22" s="43"/>
      <c r="AY22" s="43"/>
      <c r="AZ22" s="43"/>
      <c r="BA22" s="44"/>
      <c r="BB22" s="45"/>
      <c r="BC22" s="46"/>
      <c r="BD22" s="47"/>
      <c r="BE22" s="47"/>
      <c r="BF22" s="47"/>
      <c r="BG22" s="47"/>
      <c r="BH22" s="47"/>
      <c r="BI22" s="47"/>
      <c r="BJ22" s="47"/>
      <c r="BK22" s="47"/>
      <c r="BL22" s="47"/>
    </row>
    <row r="23" spans="1:64" ht="409.6" x14ac:dyDescent="0.35">
      <c r="A23" s="29">
        <v>20</v>
      </c>
      <c r="B23" s="30" t="s">
        <v>51</v>
      </c>
      <c r="C23" s="31" t="s">
        <v>473</v>
      </c>
      <c r="D23" s="31" t="s">
        <v>156</v>
      </c>
      <c r="E23" s="31" t="s">
        <v>341</v>
      </c>
      <c r="F23" s="33"/>
      <c r="G23" s="33"/>
      <c r="H23" s="33"/>
      <c r="I23" s="31" t="s">
        <v>375</v>
      </c>
      <c r="J23" s="31" t="s">
        <v>384</v>
      </c>
      <c r="K23" s="31" t="s">
        <v>367</v>
      </c>
      <c r="L23" s="31" t="s">
        <v>161</v>
      </c>
      <c r="M23" s="31"/>
      <c r="N23" s="32" t="s">
        <v>172</v>
      </c>
      <c r="O23" s="32" t="s">
        <v>173</v>
      </c>
      <c r="P23" s="32" t="s">
        <v>174</v>
      </c>
      <c r="Q23" s="32" t="s">
        <v>175</v>
      </c>
      <c r="R23" s="32" t="s">
        <v>175</v>
      </c>
      <c r="S23" s="32" t="s">
        <v>177</v>
      </c>
      <c r="T23" s="31"/>
      <c r="U23" s="33"/>
      <c r="V23" s="31" t="s">
        <v>190</v>
      </c>
      <c r="W23" s="31" t="s">
        <v>191</v>
      </c>
      <c r="X23" s="31" t="s">
        <v>132</v>
      </c>
      <c r="Y23" s="31" t="s">
        <v>131</v>
      </c>
      <c r="Z23" s="31" t="s">
        <v>189</v>
      </c>
      <c r="AA23" s="33"/>
      <c r="AB23" s="33"/>
      <c r="AC23" s="33"/>
      <c r="AD23" s="32" t="s">
        <v>161</v>
      </c>
      <c r="AE23" s="31"/>
      <c r="AF23" s="32" t="s">
        <v>172</v>
      </c>
      <c r="AG23" s="32" t="s">
        <v>173</v>
      </c>
      <c r="AH23" s="32" t="s">
        <v>174</v>
      </c>
      <c r="AI23" s="32" t="s">
        <v>175</v>
      </c>
      <c r="AJ23" s="32" t="s">
        <v>192</v>
      </c>
      <c r="AK23" s="32" t="s">
        <v>177</v>
      </c>
      <c r="AL23" s="35" t="s">
        <v>486</v>
      </c>
      <c r="AM23" s="50" t="s">
        <v>356</v>
      </c>
      <c r="AN23" s="37" t="s">
        <v>193</v>
      </c>
      <c r="AO23" s="38" t="s">
        <v>152</v>
      </c>
      <c r="AP23" s="38" t="s">
        <v>343</v>
      </c>
      <c r="AQ23" s="38" t="s">
        <v>344</v>
      </c>
      <c r="AR23" s="38" t="s">
        <v>200</v>
      </c>
      <c r="AS23" s="39" t="s">
        <v>201</v>
      </c>
      <c r="AT23" s="38" t="s">
        <v>204</v>
      </c>
      <c r="AU23" s="39" t="s">
        <v>450</v>
      </c>
      <c r="AV23" s="40" t="s">
        <v>203</v>
      </c>
      <c r="AW23" s="49"/>
      <c r="AX23" s="43"/>
      <c r="AY23" s="43"/>
      <c r="AZ23" s="43"/>
      <c r="BA23" s="44"/>
      <c r="BB23" s="45"/>
      <c r="BC23" s="46"/>
      <c r="BD23" s="47"/>
      <c r="BE23" s="47"/>
      <c r="BF23" s="47"/>
      <c r="BG23" s="47"/>
      <c r="BH23" s="47"/>
      <c r="BI23" s="47"/>
      <c r="BJ23" s="47"/>
      <c r="BK23" s="47"/>
      <c r="BL23" s="47"/>
    </row>
    <row r="24" spans="1:64" ht="409.6" x14ac:dyDescent="0.35">
      <c r="A24" s="29">
        <v>21</v>
      </c>
      <c r="B24" s="30" t="s">
        <v>52</v>
      </c>
      <c r="C24" s="31" t="s">
        <v>518</v>
      </c>
      <c r="D24" s="31" t="s">
        <v>156</v>
      </c>
      <c r="E24" s="31" t="s">
        <v>341</v>
      </c>
      <c r="F24" s="33"/>
      <c r="G24" s="33"/>
      <c r="H24" s="33"/>
      <c r="I24" s="31" t="s">
        <v>373</v>
      </c>
      <c r="J24" s="31" t="s">
        <v>379</v>
      </c>
      <c r="K24" s="31" t="s">
        <v>367</v>
      </c>
      <c r="L24" s="31" t="s">
        <v>161</v>
      </c>
      <c r="M24" s="31"/>
      <c r="N24" s="32" t="s">
        <v>172</v>
      </c>
      <c r="O24" s="32" t="s">
        <v>173</v>
      </c>
      <c r="P24" s="32" t="s">
        <v>174</v>
      </c>
      <c r="Q24" s="32" t="s">
        <v>175</v>
      </c>
      <c r="R24" s="32" t="s">
        <v>175</v>
      </c>
      <c r="S24" s="32" t="s">
        <v>177</v>
      </c>
      <c r="T24" s="31" t="s">
        <v>133</v>
      </c>
      <c r="U24" s="33"/>
      <c r="V24" s="31" t="s">
        <v>190</v>
      </c>
      <c r="W24" s="31" t="s">
        <v>191</v>
      </c>
      <c r="X24" s="31" t="s">
        <v>132</v>
      </c>
      <c r="Y24" s="31" t="s">
        <v>131</v>
      </c>
      <c r="Z24" s="31" t="s">
        <v>189</v>
      </c>
      <c r="AA24" s="33"/>
      <c r="AB24" s="33"/>
      <c r="AC24" s="33"/>
      <c r="AD24" s="32" t="s">
        <v>161</v>
      </c>
      <c r="AE24" s="31"/>
      <c r="AF24" s="32" t="s">
        <v>172</v>
      </c>
      <c r="AG24" s="32" t="s">
        <v>173</v>
      </c>
      <c r="AH24" s="32" t="s">
        <v>174</v>
      </c>
      <c r="AI24" s="32" t="s">
        <v>175</v>
      </c>
      <c r="AJ24" s="32" t="s">
        <v>192</v>
      </c>
      <c r="AK24" s="32" t="s">
        <v>177</v>
      </c>
      <c r="AL24" s="35" t="s">
        <v>486</v>
      </c>
      <c r="AM24" s="50" t="s">
        <v>356</v>
      </c>
      <c r="AN24" s="37" t="s">
        <v>193</v>
      </c>
      <c r="AO24" s="38" t="s">
        <v>152</v>
      </c>
      <c r="AP24" s="38" t="s">
        <v>343</v>
      </c>
      <c r="AQ24" s="38" t="s">
        <v>344</v>
      </c>
      <c r="AR24" s="38" t="s">
        <v>200</v>
      </c>
      <c r="AS24" s="39" t="s">
        <v>201</v>
      </c>
      <c r="AT24" s="38" t="s">
        <v>204</v>
      </c>
      <c r="AU24" s="39" t="s">
        <v>459</v>
      </c>
      <c r="AV24" s="40" t="s">
        <v>203</v>
      </c>
      <c r="AW24" s="49"/>
      <c r="AX24" s="43"/>
      <c r="AY24" s="43"/>
      <c r="AZ24" s="43"/>
      <c r="BA24" s="44"/>
      <c r="BB24" s="45"/>
      <c r="BC24" s="46"/>
      <c r="BD24" s="47"/>
      <c r="BE24" s="47"/>
      <c r="BF24" s="47"/>
      <c r="BG24" s="47"/>
      <c r="BH24" s="47"/>
      <c r="BI24" s="47"/>
      <c r="BJ24" s="47"/>
      <c r="BK24" s="47"/>
      <c r="BL24" s="47"/>
    </row>
    <row r="25" spans="1:64" ht="409.6" x14ac:dyDescent="0.35">
      <c r="A25" s="29">
        <v>22</v>
      </c>
      <c r="B25" s="30" t="s">
        <v>53</v>
      </c>
      <c r="C25" s="31" t="s">
        <v>518</v>
      </c>
      <c r="D25" s="31" t="s">
        <v>156</v>
      </c>
      <c r="E25" s="31" t="s">
        <v>341</v>
      </c>
      <c r="F25" s="31"/>
      <c r="G25" s="31"/>
      <c r="H25" s="31"/>
      <c r="I25" s="31" t="s">
        <v>373</v>
      </c>
      <c r="J25" s="31" t="s">
        <v>379</v>
      </c>
      <c r="K25" s="31" t="s">
        <v>367</v>
      </c>
      <c r="L25" s="31" t="s">
        <v>162</v>
      </c>
      <c r="M25" s="31"/>
      <c r="N25" s="32" t="s">
        <v>172</v>
      </c>
      <c r="O25" s="32" t="s">
        <v>173</v>
      </c>
      <c r="P25" s="32" t="s">
        <v>174</v>
      </c>
      <c r="Q25" s="32" t="s">
        <v>175</v>
      </c>
      <c r="R25" s="32" t="s">
        <v>175</v>
      </c>
      <c r="S25" s="32" t="s">
        <v>177</v>
      </c>
      <c r="T25" s="31" t="s">
        <v>456</v>
      </c>
      <c r="U25" s="33"/>
      <c r="V25" s="31" t="s">
        <v>190</v>
      </c>
      <c r="W25" s="31" t="s">
        <v>191</v>
      </c>
      <c r="X25" s="33"/>
      <c r="Y25" s="33"/>
      <c r="Z25" s="31" t="s">
        <v>189</v>
      </c>
      <c r="AA25" s="33"/>
      <c r="AB25" s="33"/>
      <c r="AC25" s="33"/>
      <c r="AD25" s="32" t="s">
        <v>161</v>
      </c>
      <c r="AE25" s="31"/>
      <c r="AF25" s="32" t="s">
        <v>172</v>
      </c>
      <c r="AG25" s="32" t="s">
        <v>173</v>
      </c>
      <c r="AH25" s="32" t="s">
        <v>174</v>
      </c>
      <c r="AI25" s="32" t="s">
        <v>175</v>
      </c>
      <c r="AJ25" s="32" t="s">
        <v>192</v>
      </c>
      <c r="AK25" s="32" t="s">
        <v>177</v>
      </c>
      <c r="AL25" s="35" t="s">
        <v>496</v>
      </c>
      <c r="AM25" s="50" t="s">
        <v>509</v>
      </c>
      <c r="AN25" s="37" t="s">
        <v>193</v>
      </c>
      <c r="AO25" s="38" t="s">
        <v>152</v>
      </c>
      <c r="AP25" s="38" t="s">
        <v>343</v>
      </c>
      <c r="AQ25" s="38" t="s">
        <v>344</v>
      </c>
      <c r="AR25" s="38" t="s">
        <v>200</v>
      </c>
      <c r="AS25" s="39" t="s">
        <v>201</v>
      </c>
      <c r="AT25" s="38" t="s">
        <v>204</v>
      </c>
      <c r="AU25" s="39" t="s">
        <v>466</v>
      </c>
      <c r="AV25" s="40" t="s">
        <v>203</v>
      </c>
      <c r="AW25" s="49"/>
      <c r="AX25" s="43"/>
      <c r="AY25" s="43"/>
      <c r="AZ25" s="43"/>
      <c r="BA25" s="44"/>
      <c r="BB25" s="45"/>
      <c r="BC25" s="46"/>
      <c r="BD25" s="47"/>
      <c r="BE25" s="47"/>
      <c r="BF25" s="47"/>
      <c r="BG25" s="47"/>
      <c r="BH25" s="47"/>
      <c r="BI25" s="47"/>
      <c r="BJ25" s="47"/>
      <c r="BK25" s="47"/>
      <c r="BL25" s="47"/>
    </row>
    <row r="26" spans="1:64" ht="409.6" x14ac:dyDescent="0.35">
      <c r="A26" s="29">
        <v>23</v>
      </c>
      <c r="B26" s="30" t="s">
        <v>54</v>
      </c>
      <c r="C26" s="31" t="s">
        <v>473</v>
      </c>
      <c r="D26" s="31" t="s">
        <v>156</v>
      </c>
      <c r="E26" s="31" t="s">
        <v>341</v>
      </c>
      <c r="F26" s="33"/>
      <c r="G26" s="33"/>
      <c r="H26" s="33"/>
      <c r="I26" s="31" t="s">
        <v>373</v>
      </c>
      <c r="J26" s="31" t="s">
        <v>379</v>
      </c>
      <c r="K26" s="31" t="s">
        <v>367</v>
      </c>
      <c r="L26" s="31" t="s">
        <v>162</v>
      </c>
      <c r="M26" s="31" t="s">
        <v>181</v>
      </c>
      <c r="N26" s="32" t="s">
        <v>172</v>
      </c>
      <c r="O26" s="32" t="s">
        <v>173</v>
      </c>
      <c r="P26" s="32" t="s">
        <v>174</v>
      </c>
      <c r="Q26" s="32" t="s">
        <v>175</v>
      </c>
      <c r="R26" s="32" t="s">
        <v>175</v>
      </c>
      <c r="S26" s="32" t="s">
        <v>177</v>
      </c>
      <c r="T26" s="31" t="s">
        <v>457</v>
      </c>
      <c r="U26" s="33"/>
      <c r="V26" s="31" t="s">
        <v>190</v>
      </c>
      <c r="W26" s="31" t="s">
        <v>191</v>
      </c>
      <c r="X26" s="33"/>
      <c r="Y26" s="33"/>
      <c r="Z26" s="31" t="s">
        <v>189</v>
      </c>
      <c r="AA26" s="31" t="s">
        <v>407</v>
      </c>
      <c r="AB26" s="31" t="s">
        <v>408</v>
      </c>
      <c r="AC26" s="31" t="s">
        <v>99</v>
      </c>
      <c r="AD26" s="32" t="s">
        <v>161</v>
      </c>
      <c r="AE26" s="31"/>
      <c r="AF26" s="32" t="s">
        <v>172</v>
      </c>
      <c r="AG26" s="32" t="s">
        <v>173</v>
      </c>
      <c r="AH26" s="32" t="s">
        <v>174</v>
      </c>
      <c r="AI26" s="32" t="s">
        <v>175</v>
      </c>
      <c r="AJ26" s="32" t="s">
        <v>192</v>
      </c>
      <c r="AK26" s="32" t="s">
        <v>177</v>
      </c>
      <c r="AL26" s="35" t="s">
        <v>487</v>
      </c>
      <c r="AM26" s="50" t="s">
        <v>357</v>
      </c>
      <c r="AN26" s="37" t="s">
        <v>193</v>
      </c>
      <c r="AO26" s="38" t="s">
        <v>152</v>
      </c>
      <c r="AP26" s="38" t="s">
        <v>343</v>
      </c>
      <c r="AQ26" s="38" t="s">
        <v>344</v>
      </c>
      <c r="AR26" s="38" t="s">
        <v>200</v>
      </c>
      <c r="AS26" s="39" t="s">
        <v>201</v>
      </c>
      <c r="AT26" s="38" t="s">
        <v>204</v>
      </c>
      <c r="AU26" s="39" t="s">
        <v>465</v>
      </c>
      <c r="AV26" s="40" t="s">
        <v>203</v>
      </c>
      <c r="AW26" s="49"/>
      <c r="AX26" s="43"/>
      <c r="AY26" s="43"/>
      <c r="AZ26" s="43"/>
      <c r="BA26" s="44"/>
      <c r="BB26" s="45"/>
      <c r="BC26" s="46"/>
      <c r="BD26" s="47"/>
      <c r="BE26" s="47"/>
      <c r="BF26" s="47"/>
      <c r="BG26" s="47"/>
      <c r="BH26" s="47"/>
      <c r="BI26" s="47"/>
      <c r="BJ26" s="47"/>
      <c r="BK26" s="47"/>
      <c r="BL26" s="47"/>
    </row>
    <row r="27" spans="1:64" ht="409.6" x14ac:dyDescent="0.35">
      <c r="A27" s="29">
        <v>24</v>
      </c>
      <c r="B27" s="30" t="s">
        <v>55</v>
      </c>
      <c r="C27" s="31" t="s">
        <v>473</v>
      </c>
      <c r="D27" s="31" t="s">
        <v>156</v>
      </c>
      <c r="E27" s="31" t="s">
        <v>341</v>
      </c>
      <c r="F27" s="33"/>
      <c r="G27" s="33"/>
      <c r="H27" s="33"/>
      <c r="I27" s="31" t="s">
        <v>376</v>
      </c>
      <c r="J27" s="31" t="s">
        <v>379</v>
      </c>
      <c r="K27" s="31" t="s">
        <v>367</v>
      </c>
      <c r="L27" s="31" t="s">
        <v>161</v>
      </c>
      <c r="M27" s="31" t="s">
        <v>181</v>
      </c>
      <c r="N27" s="32" t="s">
        <v>172</v>
      </c>
      <c r="O27" s="32" t="s">
        <v>173</v>
      </c>
      <c r="P27" s="32" t="s">
        <v>174</v>
      </c>
      <c r="Q27" s="32" t="s">
        <v>175</v>
      </c>
      <c r="R27" s="32" t="s">
        <v>175</v>
      </c>
      <c r="S27" s="32" t="s">
        <v>177</v>
      </c>
      <c r="T27" s="31" t="s">
        <v>358</v>
      </c>
      <c r="U27" s="33"/>
      <c r="V27" s="31" t="s">
        <v>190</v>
      </c>
      <c r="W27" s="31" t="s">
        <v>191</v>
      </c>
      <c r="X27" s="31" t="s">
        <v>425</v>
      </c>
      <c r="Y27" s="31" t="s">
        <v>409</v>
      </c>
      <c r="Z27" s="31" t="s">
        <v>189</v>
      </c>
      <c r="AA27" s="33"/>
      <c r="AB27" s="33"/>
      <c r="AC27" s="33"/>
      <c r="AD27" s="32" t="s">
        <v>161</v>
      </c>
      <c r="AE27" s="31"/>
      <c r="AF27" s="32" t="s">
        <v>172</v>
      </c>
      <c r="AG27" s="32" t="s">
        <v>173</v>
      </c>
      <c r="AH27" s="32" t="s">
        <v>174</v>
      </c>
      <c r="AI27" s="32" t="s">
        <v>175</v>
      </c>
      <c r="AJ27" s="32" t="s">
        <v>192</v>
      </c>
      <c r="AK27" s="32" t="s">
        <v>177</v>
      </c>
      <c r="AL27" s="35" t="s">
        <v>486</v>
      </c>
      <c r="AM27" s="50" t="s">
        <v>356</v>
      </c>
      <c r="AN27" s="37" t="s">
        <v>193</v>
      </c>
      <c r="AO27" s="38" t="s">
        <v>152</v>
      </c>
      <c r="AP27" s="38" t="s">
        <v>343</v>
      </c>
      <c r="AQ27" s="38" t="s">
        <v>344</v>
      </c>
      <c r="AR27" s="38" t="s">
        <v>200</v>
      </c>
      <c r="AS27" s="39" t="s">
        <v>201</v>
      </c>
      <c r="AT27" s="38" t="s">
        <v>204</v>
      </c>
      <c r="AU27" s="39" t="s">
        <v>452</v>
      </c>
      <c r="AV27" s="40" t="s">
        <v>203</v>
      </c>
      <c r="AW27" s="49"/>
      <c r="AX27" s="43"/>
      <c r="AY27" s="43"/>
      <c r="AZ27" s="43"/>
      <c r="BA27" s="44"/>
      <c r="BB27" s="45"/>
      <c r="BC27" s="46"/>
      <c r="BD27" s="47"/>
      <c r="BE27" s="47"/>
      <c r="BF27" s="47"/>
      <c r="BG27" s="47"/>
      <c r="BH27" s="47"/>
      <c r="BI27" s="47"/>
      <c r="BJ27" s="47"/>
      <c r="BK27" s="47"/>
      <c r="BL27" s="47"/>
    </row>
    <row r="28" spans="1:64" ht="409.6" x14ac:dyDescent="0.35">
      <c r="A28" s="29">
        <v>25</v>
      </c>
      <c r="B28" s="30" t="s">
        <v>56</v>
      </c>
      <c r="C28" s="31" t="s">
        <v>473</v>
      </c>
      <c r="D28" s="31" t="s">
        <v>156</v>
      </c>
      <c r="E28" s="31" t="s">
        <v>341</v>
      </c>
      <c r="F28" s="31"/>
      <c r="G28" s="31"/>
      <c r="H28" s="31"/>
      <c r="I28" s="31" t="s">
        <v>373</v>
      </c>
      <c r="J28" s="31" t="s">
        <v>379</v>
      </c>
      <c r="K28" s="31" t="s">
        <v>367</v>
      </c>
      <c r="L28" s="31" t="s">
        <v>161</v>
      </c>
      <c r="M28" s="31"/>
      <c r="N28" s="32" t="s">
        <v>172</v>
      </c>
      <c r="O28" s="32" t="s">
        <v>173</v>
      </c>
      <c r="P28" s="32" t="s">
        <v>174</v>
      </c>
      <c r="Q28" s="32" t="s">
        <v>175</v>
      </c>
      <c r="R28" s="32" t="s">
        <v>175</v>
      </c>
      <c r="S28" s="32" t="s">
        <v>177</v>
      </c>
      <c r="T28" s="31" t="s">
        <v>134</v>
      </c>
      <c r="U28" s="33"/>
      <c r="V28" s="31" t="s">
        <v>190</v>
      </c>
      <c r="W28" s="31" t="s">
        <v>191</v>
      </c>
      <c r="X28" s="31" t="s">
        <v>426</v>
      </c>
      <c r="Y28" s="31" t="s">
        <v>410</v>
      </c>
      <c r="Z28" s="31" t="s">
        <v>189</v>
      </c>
      <c r="AA28" s="33"/>
      <c r="AB28" s="33"/>
      <c r="AC28" s="33"/>
      <c r="AD28" s="32" t="s">
        <v>161</v>
      </c>
      <c r="AE28" s="31"/>
      <c r="AF28" s="32" t="s">
        <v>172</v>
      </c>
      <c r="AG28" s="32" t="s">
        <v>173</v>
      </c>
      <c r="AH28" s="32" t="s">
        <v>174</v>
      </c>
      <c r="AI28" s="32" t="s">
        <v>175</v>
      </c>
      <c r="AJ28" s="32" t="s">
        <v>192</v>
      </c>
      <c r="AK28" s="32" t="s">
        <v>177</v>
      </c>
      <c r="AL28" s="35" t="s">
        <v>491</v>
      </c>
      <c r="AM28" s="50" t="s">
        <v>510</v>
      </c>
      <c r="AN28" s="37" t="s">
        <v>193</v>
      </c>
      <c r="AO28" s="38" t="s">
        <v>152</v>
      </c>
      <c r="AP28" s="38" t="s">
        <v>343</v>
      </c>
      <c r="AQ28" s="38" t="s">
        <v>344</v>
      </c>
      <c r="AR28" s="38" t="s">
        <v>200</v>
      </c>
      <c r="AS28" s="39" t="s">
        <v>201</v>
      </c>
      <c r="AT28" s="38" t="s">
        <v>204</v>
      </c>
      <c r="AU28" s="39" t="s">
        <v>458</v>
      </c>
      <c r="AV28" s="40" t="s">
        <v>203</v>
      </c>
      <c r="AW28" s="49"/>
      <c r="AX28" s="43"/>
      <c r="AY28" s="43"/>
      <c r="AZ28" s="43"/>
      <c r="BA28" s="44"/>
      <c r="BB28" s="45"/>
      <c r="BC28" s="46"/>
      <c r="BD28" s="47"/>
      <c r="BE28" s="47"/>
      <c r="BF28" s="47"/>
      <c r="BG28" s="47"/>
      <c r="BH28" s="47"/>
      <c r="BI28" s="47"/>
      <c r="BJ28" s="47"/>
      <c r="BK28" s="47"/>
      <c r="BL28" s="47"/>
    </row>
    <row r="29" spans="1:64" ht="409.6" x14ac:dyDescent="0.35">
      <c r="A29" s="29">
        <v>26</v>
      </c>
      <c r="B29" s="30" t="s">
        <v>58</v>
      </c>
      <c r="C29" s="31" t="s">
        <v>473</v>
      </c>
      <c r="D29" s="31" t="s">
        <v>156</v>
      </c>
      <c r="E29" s="31" t="s">
        <v>341</v>
      </c>
      <c r="F29" s="31" t="s">
        <v>439</v>
      </c>
      <c r="G29" s="31" t="s">
        <v>146</v>
      </c>
      <c r="H29" s="31" t="s">
        <v>158</v>
      </c>
      <c r="I29" s="31" t="s">
        <v>373</v>
      </c>
      <c r="J29" s="31" t="s">
        <v>379</v>
      </c>
      <c r="K29" s="31" t="s">
        <v>367</v>
      </c>
      <c r="L29" s="31" t="s">
        <v>161</v>
      </c>
      <c r="M29" s="31"/>
      <c r="N29" s="32" t="s">
        <v>172</v>
      </c>
      <c r="O29" s="32" t="s">
        <v>173</v>
      </c>
      <c r="P29" s="32" t="s">
        <v>174</v>
      </c>
      <c r="Q29" s="32" t="s">
        <v>175</v>
      </c>
      <c r="R29" s="32" t="s">
        <v>175</v>
      </c>
      <c r="S29" s="32" t="s">
        <v>177</v>
      </c>
      <c r="T29" s="31" t="s">
        <v>135</v>
      </c>
      <c r="U29" s="33"/>
      <c r="V29" s="31" t="s">
        <v>190</v>
      </c>
      <c r="W29" s="31" t="s">
        <v>191</v>
      </c>
      <c r="X29" s="31" t="s">
        <v>427</v>
      </c>
      <c r="Y29" s="31" t="s">
        <v>147</v>
      </c>
      <c r="Z29" s="31" t="s">
        <v>189</v>
      </c>
      <c r="AA29" s="31" t="s">
        <v>57</v>
      </c>
      <c r="AB29" s="31"/>
      <c r="AC29" s="31"/>
      <c r="AD29" s="32" t="s">
        <v>161</v>
      </c>
      <c r="AE29" s="31"/>
      <c r="AF29" s="32" t="s">
        <v>172</v>
      </c>
      <c r="AG29" s="32" t="s">
        <v>173</v>
      </c>
      <c r="AH29" s="32" t="s">
        <v>174</v>
      </c>
      <c r="AI29" s="32" t="s">
        <v>175</v>
      </c>
      <c r="AJ29" s="32" t="s">
        <v>192</v>
      </c>
      <c r="AK29" s="32" t="s">
        <v>177</v>
      </c>
      <c r="AL29" s="35" t="s">
        <v>492</v>
      </c>
      <c r="AM29" s="50" t="s">
        <v>510</v>
      </c>
      <c r="AN29" s="37" t="s">
        <v>193</v>
      </c>
      <c r="AO29" s="38" t="s">
        <v>152</v>
      </c>
      <c r="AP29" s="38" t="s">
        <v>343</v>
      </c>
      <c r="AQ29" s="38" t="s">
        <v>344</v>
      </c>
      <c r="AR29" s="38" t="s">
        <v>200</v>
      </c>
      <c r="AS29" s="39" t="s">
        <v>201</v>
      </c>
      <c r="AT29" s="38" t="s">
        <v>204</v>
      </c>
      <c r="AU29" s="39" t="s">
        <v>461</v>
      </c>
      <c r="AV29" s="40" t="s">
        <v>203</v>
      </c>
      <c r="AW29" s="49"/>
      <c r="AX29" s="43"/>
      <c r="AY29" s="43"/>
      <c r="AZ29" s="43"/>
      <c r="BA29" s="44"/>
      <c r="BB29" s="45"/>
      <c r="BC29" s="46"/>
      <c r="BD29" s="47"/>
      <c r="BE29" s="47"/>
      <c r="BF29" s="47"/>
      <c r="BG29" s="47"/>
      <c r="BH29" s="47"/>
      <c r="BI29" s="47"/>
      <c r="BJ29" s="47"/>
      <c r="BK29" s="47"/>
      <c r="BL29" s="47"/>
    </row>
    <row r="30" spans="1:64" ht="409.6" x14ac:dyDescent="0.35">
      <c r="A30" s="29">
        <v>27</v>
      </c>
      <c r="B30" s="30" t="s">
        <v>76</v>
      </c>
      <c r="C30" s="31" t="s">
        <v>473</v>
      </c>
      <c r="D30" s="31" t="s">
        <v>156</v>
      </c>
      <c r="E30" s="31" t="s">
        <v>341</v>
      </c>
      <c r="F30" s="31" t="s">
        <v>440</v>
      </c>
      <c r="G30" s="31" t="s">
        <v>153</v>
      </c>
      <c r="H30" s="31" t="s">
        <v>154</v>
      </c>
      <c r="I30" s="31" t="s">
        <v>373</v>
      </c>
      <c r="J30" s="31" t="s">
        <v>379</v>
      </c>
      <c r="K30" s="31" t="s">
        <v>367</v>
      </c>
      <c r="L30" s="31" t="s">
        <v>161</v>
      </c>
      <c r="M30" s="31"/>
      <c r="N30" s="32" t="s">
        <v>172</v>
      </c>
      <c r="O30" s="32" t="s">
        <v>173</v>
      </c>
      <c r="P30" s="32" t="s">
        <v>174</v>
      </c>
      <c r="Q30" s="32" t="s">
        <v>175</v>
      </c>
      <c r="R30" s="32" t="s">
        <v>175</v>
      </c>
      <c r="S30" s="32" t="s">
        <v>177</v>
      </c>
      <c r="T30" s="33"/>
      <c r="U30" s="33"/>
      <c r="V30" s="31" t="s">
        <v>190</v>
      </c>
      <c r="W30" s="31" t="s">
        <v>191</v>
      </c>
      <c r="X30" s="31" t="s">
        <v>428</v>
      </c>
      <c r="Y30" s="31" t="s">
        <v>155</v>
      </c>
      <c r="Z30" s="31" t="s">
        <v>154</v>
      </c>
      <c r="AA30" s="33"/>
      <c r="AB30" s="33"/>
      <c r="AC30" s="33"/>
      <c r="AD30" s="32" t="s">
        <v>161</v>
      </c>
      <c r="AE30" s="31"/>
      <c r="AF30" s="32" t="s">
        <v>172</v>
      </c>
      <c r="AG30" s="32" t="s">
        <v>173</v>
      </c>
      <c r="AH30" s="32" t="s">
        <v>174</v>
      </c>
      <c r="AI30" s="32" t="s">
        <v>175</v>
      </c>
      <c r="AJ30" s="32" t="s">
        <v>192</v>
      </c>
      <c r="AK30" s="32" t="s">
        <v>177</v>
      </c>
      <c r="AL30" s="35" t="s">
        <v>486</v>
      </c>
      <c r="AM30" s="50" t="s">
        <v>356</v>
      </c>
      <c r="AN30" s="37" t="s">
        <v>193</v>
      </c>
      <c r="AO30" s="38" t="s">
        <v>152</v>
      </c>
      <c r="AP30" s="38" t="s">
        <v>343</v>
      </c>
      <c r="AQ30" s="38" t="s">
        <v>344</v>
      </c>
      <c r="AR30" s="38" t="s">
        <v>200</v>
      </c>
      <c r="AS30" s="39" t="s">
        <v>201</v>
      </c>
      <c r="AT30" s="38" t="s">
        <v>204</v>
      </c>
      <c r="AU30" s="39" t="s">
        <v>459</v>
      </c>
      <c r="AV30" s="40" t="s">
        <v>203</v>
      </c>
      <c r="AW30" s="49"/>
      <c r="AX30" s="43"/>
      <c r="AY30" s="43"/>
      <c r="AZ30" s="43"/>
      <c r="BA30" s="44"/>
      <c r="BB30" s="54" t="s">
        <v>59</v>
      </c>
      <c r="BC30" s="46"/>
      <c r="BD30" s="47"/>
      <c r="BE30" s="47"/>
      <c r="BF30" s="47"/>
      <c r="BG30" s="47"/>
      <c r="BH30" s="47"/>
      <c r="BI30" s="47"/>
      <c r="BJ30" s="47"/>
      <c r="BK30" s="47"/>
      <c r="BL30" s="47"/>
    </row>
    <row r="31" spans="1:64" ht="409.6" x14ac:dyDescent="0.35">
      <c r="A31" s="29">
        <v>28</v>
      </c>
      <c r="B31" s="30" t="s">
        <v>60</v>
      </c>
      <c r="C31" s="31" t="s">
        <v>473</v>
      </c>
      <c r="D31" s="31" t="s">
        <v>156</v>
      </c>
      <c r="E31" s="31" t="s">
        <v>341</v>
      </c>
      <c r="F31" s="33"/>
      <c r="G31" s="33"/>
      <c r="H31" s="33"/>
      <c r="I31" s="31" t="s">
        <v>373</v>
      </c>
      <c r="J31" s="31" t="s">
        <v>385</v>
      </c>
      <c r="K31" s="31" t="s">
        <v>367</v>
      </c>
      <c r="L31" s="31" t="s">
        <v>161</v>
      </c>
      <c r="M31" s="31"/>
      <c r="N31" s="32" t="s">
        <v>172</v>
      </c>
      <c r="O31" s="32" t="s">
        <v>173</v>
      </c>
      <c r="P31" s="32" t="s">
        <v>174</v>
      </c>
      <c r="Q31" s="32" t="s">
        <v>175</v>
      </c>
      <c r="R31" s="32" t="s">
        <v>175</v>
      </c>
      <c r="S31" s="32" t="s">
        <v>177</v>
      </c>
      <c r="T31" s="31" t="s">
        <v>135</v>
      </c>
      <c r="U31" s="33"/>
      <c r="V31" s="31" t="s">
        <v>190</v>
      </c>
      <c r="W31" s="31" t="s">
        <v>191</v>
      </c>
      <c r="X31" s="31"/>
      <c r="Y31" s="33"/>
      <c r="Z31" s="31" t="s">
        <v>189</v>
      </c>
      <c r="AA31" s="33"/>
      <c r="AB31" s="33"/>
      <c r="AC31" s="33"/>
      <c r="AD31" s="32" t="s">
        <v>161</v>
      </c>
      <c r="AE31" s="31"/>
      <c r="AF31" s="32" t="s">
        <v>172</v>
      </c>
      <c r="AG31" s="32" t="s">
        <v>173</v>
      </c>
      <c r="AH31" s="32" t="s">
        <v>174</v>
      </c>
      <c r="AI31" s="32" t="s">
        <v>175</v>
      </c>
      <c r="AJ31" s="32" t="s">
        <v>192</v>
      </c>
      <c r="AK31" s="32" t="s">
        <v>177</v>
      </c>
      <c r="AL31" s="35" t="s">
        <v>492</v>
      </c>
      <c r="AM31" s="50" t="s">
        <v>511</v>
      </c>
      <c r="AN31" s="37" t="s">
        <v>193</v>
      </c>
      <c r="AO31" s="38" t="s">
        <v>152</v>
      </c>
      <c r="AP31" s="38" t="s">
        <v>343</v>
      </c>
      <c r="AQ31" s="38" t="s">
        <v>344</v>
      </c>
      <c r="AR31" s="38" t="s">
        <v>200</v>
      </c>
      <c r="AS31" s="39" t="s">
        <v>201</v>
      </c>
      <c r="AT31" s="38" t="s">
        <v>204</v>
      </c>
      <c r="AU31" s="39" t="s">
        <v>450</v>
      </c>
      <c r="AV31" s="40" t="s">
        <v>203</v>
      </c>
      <c r="AW31" s="49"/>
      <c r="AX31" s="43"/>
      <c r="AY31" s="43"/>
      <c r="AZ31" s="43"/>
      <c r="BA31" s="44"/>
      <c r="BB31" s="45"/>
      <c r="BC31" s="46"/>
      <c r="BD31" s="47"/>
      <c r="BE31" s="47"/>
      <c r="BF31" s="47"/>
      <c r="BG31" s="47"/>
      <c r="BH31" s="47"/>
      <c r="BI31" s="47"/>
      <c r="BJ31" s="47"/>
      <c r="BK31" s="47"/>
      <c r="BL31" s="47"/>
    </row>
    <row r="32" spans="1:64" ht="409.6" x14ac:dyDescent="0.35">
      <c r="A32" s="29">
        <v>29</v>
      </c>
      <c r="B32" s="30" t="s">
        <v>61</v>
      </c>
      <c r="C32" s="31" t="s">
        <v>473</v>
      </c>
      <c r="D32" s="31" t="s">
        <v>156</v>
      </c>
      <c r="E32" s="31" t="s">
        <v>341</v>
      </c>
      <c r="F32" s="31" t="s">
        <v>441</v>
      </c>
      <c r="G32" s="31" t="s">
        <v>411</v>
      </c>
      <c r="H32" s="31" t="s">
        <v>158</v>
      </c>
      <c r="I32" s="31" t="s">
        <v>373</v>
      </c>
      <c r="J32" s="31" t="s">
        <v>379</v>
      </c>
      <c r="K32" s="31" t="s">
        <v>367</v>
      </c>
      <c r="L32" s="31" t="s">
        <v>161</v>
      </c>
      <c r="M32" s="31" t="s">
        <v>136</v>
      </c>
      <c r="N32" s="32" t="s">
        <v>172</v>
      </c>
      <c r="O32" s="32" t="s">
        <v>173</v>
      </c>
      <c r="P32" s="32" t="s">
        <v>174</v>
      </c>
      <c r="Q32" s="32" t="s">
        <v>175</v>
      </c>
      <c r="R32" s="32" t="s">
        <v>175</v>
      </c>
      <c r="S32" s="32" t="s">
        <v>177</v>
      </c>
      <c r="T32" s="31"/>
      <c r="U32" s="33"/>
      <c r="V32" s="31" t="s">
        <v>190</v>
      </c>
      <c r="W32" s="31" t="s">
        <v>191</v>
      </c>
      <c r="X32" s="31" t="s">
        <v>429</v>
      </c>
      <c r="Y32" s="31" t="s">
        <v>412</v>
      </c>
      <c r="Z32" s="31" t="s">
        <v>189</v>
      </c>
      <c r="AA32" s="33"/>
      <c r="AB32" s="33"/>
      <c r="AC32" s="33"/>
      <c r="AD32" s="32" t="s">
        <v>161</v>
      </c>
      <c r="AE32" s="31"/>
      <c r="AF32" s="32" t="s">
        <v>172</v>
      </c>
      <c r="AG32" s="32" t="s">
        <v>173</v>
      </c>
      <c r="AH32" s="32" t="s">
        <v>174</v>
      </c>
      <c r="AI32" s="32" t="s">
        <v>175</v>
      </c>
      <c r="AJ32" s="32" t="s">
        <v>192</v>
      </c>
      <c r="AK32" s="32" t="s">
        <v>177</v>
      </c>
      <c r="AL32" s="35" t="s">
        <v>492</v>
      </c>
      <c r="AM32" s="50" t="s">
        <v>510</v>
      </c>
      <c r="AN32" s="37" t="s">
        <v>193</v>
      </c>
      <c r="AO32" s="38" t="s">
        <v>152</v>
      </c>
      <c r="AP32" s="38" t="s">
        <v>343</v>
      </c>
      <c r="AQ32" s="38" t="s">
        <v>344</v>
      </c>
      <c r="AR32" s="38" t="s">
        <v>200</v>
      </c>
      <c r="AS32" s="39" t="s">
        <v>201</v>
      </c>
      <c r="AT32" s="38" t="s">
        <v>204</v>
      </c>
      <c r="AU32" s="39" t="s">
        <v>452</v>
      </c>
      <c r="AV32" s="40" t="s">
        <v>203</v>
      </c>
      <c r="AW32" s="49"/>
      <c r="AX32" s="43"/>
      <c r="AY32" s="43"/>
      <c r="AZ32" s="43"/>
      <c r="BA32" s="44"/>
      <c r="BB32" s="45"/>
      <c r="BC32" s="46"/>
      <c r="BD32" s="47"/>
      <c r="BE32" s="47"/>
      <c r="BF32" s="47"/>
      <c r="BG32" s="47"/>
      <c r="BH32" s="47"/>
      <c r="BI32" s="47"/>
      <c r="BJ32" s="47"/>
      <c r="BK32" s="47"/>
      <c r="BL32" s="47"/>
    </row>
    <row r="33" spans="1:64" ht="409.6" x14ac:dyDescent="0.35">
      <c r="A33" s="29">
        <v>30</v>
      </c>
      <c r="B33" s="30" t="s">
        <v>62</v>
      </c>
      <c r="C33" s="31" t="s">
        <v>473</v>
      </c>
      <c r="D33" s="31" t="s">
        <v>156</v>
      </c>
      <c r="E33" s="31" t="s">
        <v>341</v>
      </c>
      <c r="F33" s="33"/>
      <c r="G33" s="33"/>
      <c r="H33" s="33"/>
      <c r="I33" s="31" t="s">
        <v>373</v>
      </c>
      <c r="J33" s="31" t="s">
        <v>379</v>
      </c>
      <c r="K33" s="31" t="s">
        <v>367</v>
      </c>
      <c r="L33" s="31" t="s">
        <v>161</v>
      </c>
      <c r="M33" s="31" t="s">
        <v>165</v>
      </c>
      <c r="N33" s="32" t="s">
        <v>172</v>
      </c>
      <c r="O33" s="32" t="s">
        <v>173</v>
      </c>
      <c r="P33" s="32" t="s">
        <v>174</v>
      </c>
      <c r="Q33" s="32" t="s">
        <v>175</v>
      </c>
      <c r="R33" s="32" t="s">
        <v>175</v>
      </c>
      <c r="S33" s="32" t="s">
        <v>177</v>
      </c>
      <c r="T33" s="31" t="s">
        <v>182</v>
      </c>
      <c r="U33" s="33"/>
      <c r="V33" s="31" t="s">
        <v>190</v>
      </c>
      <c r="W33" s="31" t="s">
        <v>191</v>
      </c>
      <c r="X33" s="31" t="s">
        <v>430</v>
      </c>
      <c r="Y33" s="31" t="s">
        <v>413</v>
      </c>
      <c r="Z33" s="31" t="s">
        <v>189</v>
      </c>
      <c r="AA33" s="33"/>
      <c r="AB33" s="33"/>
      <c r="AC33" s="33"/>
      <c r="AD33" s="32" t="s">
        <v>161</v>
      </c>
      <c r="AE33" s="31"/>
      <c r="AF33" s="32" t="s">
        <v>172</v>
      </c>
      <c r="AG33" s="32" t="s">
        <v>173</v>
      </c>
      <c r="AH33" s="32" t="s">
        <v>174</v>
      </c>
      <c r="AI33" s="32" t="s">
        <v>175</v>
      </c>
      <c r="AJ33" s="32" t="s">
        <v>192</v>
      </c>
      <c r="AK33" s="32" t="s">
        <v>177</v>
      </c>
      <c r="AL33" s="35" t="s">
        <v>486</v>
      </c>
      <c r="AM33" s="50" t="s">
        <v>356</v>
      </c>
      <c r="AN33" s="37" t="s">
        <v>193</v>
      </c>
      <c r="AO33" s="38" t="s">
        <v>152</v>
      </c>
      <c r="AP33" s="38" t="s">
        <v>343</v>
      </c>
      <c r="AQ33" s="38" t="s">
        <v>344</v>
      </c>
      <c r="AR33" s="38" t="s">
        <v>200</v>
      </c>
      <c r="AS33" s="39" t="s">
        <v>201</v>
      </c>
      <c r="AT33" s="38" t="s">
        <v>204</v>
      </c>
      <c r="AU33" s="39" t="s">
        <v>452</v>
      </c>
      <c r="AV33" s="40" t="s">
        <v>203</v>
      </c>
      <c r="AW33" s="49"/>
      <c r="AX33" s="43"/>
      <c r="AY33" s="43"/>
      <c r="AZ33" s="43"/>
      <c r="BA33" s="44"/>
      <c r="BB33" s="45"/>
      <c r="BC33" s="46"/>
      <c r="BD33" s="47"/>
      <c r="BE33" s="47"/>
      <c r="BF33" s="47"/>
      <c r="BG33" s="47"/>
      <c r="BH33" s="47"/>
      <c r="BI33" s="47"/>
      <c r="BJ33" s="47"/>
      <c r="BK33" s="47"/>
      <c r="BL33" s="47"/>
    </row>
    <row r="34" spans="1:64" ht="409.6" x14ac:dyDescent="0.35">
      <c r="A34" s="29">
        <v>31</v>
      </c>
      <c r="B34" s="30" t="s">
        <v>63</v>
      </c>
      <c r="C34" s="31" t="s">
        <v>473</v>
      </c>
      <c r="D34" s="31" t="s">
        <v>156</v>
      </c>
      <c r="E34" s="31" t="s">
        <v>341</v>
      </c>
      <c r="F34" s="33"/>
      <c r="G34" s="33"/>
      <c r="H34" s="33"/>
      <c r="I34" s="31" t="s">
        <v>373</v>
      </c>
      <c r="J34" s="31" t="s">
        <v>379</v>
      </c>
      <c r="K34" s="31" t="s">
        <v>367</v>
      </c>
      <c r="L34" s="31" t="s">
        <v>161</v>
      </c>
      <c r="M34" s="31" t="s">
        <v>136</v>
      </c>
      <c r="N34" s="32" t="s">
        <v>172</v>
      </c>
      <c r="O34" s="32" t="s">
        <v>173</v>
      </c>
      <c r="P34" s="32" t="s">
        <v>174</v>
      </c>
      <c r="Q34" s="32" t="s">
        <v>175</v>
      </c>
      <c r="R34" s="32" t="s">
        <v>175</v>
      </c>
      <c r="S34" s="32" t="s">
        <v>177</v>
      </c>
      <c r="T34" s="31" t="s">
        <v>183</v>
      </c>
      <c r="U34" s="33"/>
      <c r="V34" s="31" t="s">
        <v>190</v>
      </c>
      <c r="W34" s="31" t="s">
        <v>191</v>
      </c>
      <c r="X34" s="31" t="s">
        <v>414</v>
      </c>
      <c r="Y34" s="31" t="s">
        <v>415</v>
      </c>
      <c r="Z34" s="31" t="s">
        <v>189</v>
      </c>
      <c r="AA34" s="33"/>
      <c r="AB34" s="33"/>
      <c r="AC34" s="33"/>
      <c r="AD34" s="32" t="s">
        <v>161</v>
      </c>
      <c r="AE34" s="31"/>
      <c r="AF34" s="32" t="s">
        <v>172</v>
      </c>
      <c r="AG34" s="32" t="s">
        <v>173</v>
      </c>
      <c r="AH34" s="32" t="s">
        <v>174</v>
      </c>
      <c r="AI34" s="32" t="s">
        <v>175</v>
      </c>
      <c r="AJ34" s="32" t="s">
        <v>192</v>
      </c>
      <c r="AK34" s="32" t="s">
        <v>177</v>
      </c>
      <c r="AL34" s="35" t="s">
        <v>486</v>
      </c>
      <c r="AM34" s="50" t="s">
        <v>356</v>
      </c>
      <c r="AN34" s="37" t="s">
        <v>193</v>
      </c>
      <c r="AO34" s="38" t="s">
        <v>152</v>
      </c>
      <c r="AP34" s="38" t="s">
        <v>343</v>
      </c>
      <c r="AQ34" s="38" t="s">
        <v>344</v>
      </c>
      <c r="AR34" s="38" t="s">
        <v>200</v>
      </c>
      <c r="AS34" s="39" t="s">
        <v>201</v>
      </c>
      <c r="AT34" s="38" t="s">
        <v>204</v>
      </c>
      <c r="AU34" s="39" t="s">
        <v>458</v>
      </c>
      <c r="AV34" s="40" t="s">
        <v>203</v>
      </c>
      <c r="AW34" s="49"/>
      <c r="AX34" s="43"/>
      <c r="AY34" s="43"/>
      <c r="AZ34" s="43"/>
      <c r="BA34" s="44"/>
      <c r="BB34" s="45"/>
      <c r="BC34" s="46"/>
      <c r="BD34" s="47"/>
      <c r="BE34" s="47"/>
      <c r="BF34" s="47"/>
      <c r="BG34" s="47"/>
      <c r="BH34" s="47"/>
      <c r="BI34" s="47"/>
      <c r="BJ34" s="47"/>
      <c r="BK34" s="47"/>
      <c r="BL34" s="47"/>
    </row>
    <row r="35" spans="1:64" ht="409.6" x14ac:dyDescent="0.35">
      <c r="A35" s="29">
        <v>32</v>
      </c>
      <c r="B35" s="30" t="s">
        <v>64</v>
      </c>
      <c r="C35" s="31" t="s">
        <v>473</v>
      </c>
      <c r="D35" s="31" t="s">
        <v>156</v>
      </c>
      <c r="E35" s="31" t="s">
        <v>341</v>
      </c>
      <c r="F35" s="31" t="s">
        <v>442</v>
      </c>
      <c r="G35" s="31" t="s">
        <v>137</v>
      </c>
      <c r="H35" s="31" t="s">
        <v>158</v>
      </c>
      <c r="I35" s="31" t="s">
        <v>373</v>
      </c>
      <c r="J35" s="31" t="s">
        <v>379</v>
      </c>
      <c r="K35" s="31" t="s">
        <v>367</v>
      </c>
      <c r="L35" s="31" t="s">
        <v>161</v>
      </c>
      <c r="M35" s="31" t="s">
        <v>136</v>
      </c>
      <c r="N35" s="32" t="s">
        <v>172</v>
      </c>
      <c r="O35" s="32" t="s">
        <v>173</v>
      </c>
      <c r="P35" s="32" t="s">
        <v>174</v>
      </c>
      <c r="Q35" s="32" t="s">
        <v>175</v>
      </c>
      <c r="R35" s="32" t="s">
        <v>175</v>
      </c>
      <c r="S35" s="32" t="s">
        <v>177</v>
      </c>
      <c r="T35" s="31"/>
      <c r="U35" s="33"/>
      <c r="V35" s="31" t="s">
        <v>190</v>
      </c>
      <c r="W35" s="31" t="s">
        <v>191</v>
      </c>
      <c r="X35" s="31"/>
      <c r="Y35" s="31"/>
      <c r="Z35" s="31" t="s">
        <v>189</v>
      </c>
      <c r="AA35" s="33"/>
      <c r="AB35" s="33"/>
      <c r="AC35" s="33"/>
      <c r="AD35" s="32" t="s">
        <v>161</v>
      </c>
      <c r="AE35" s="31"/>
      <c r="AF35" s="32" t="s">
        <v>172</v>
      </c>
      <c r="AG35" s="32" t="s">
        <v>173</v>
      </c>
      <c r="AH35" s="32" t="s">
        <v>174</v>
      </c>
      <c r="AI35" s="32" t="s">
        <v>175</v>
      </c>
      <c r="AJ35" s="32" t="s">
        <v>192</v>
      </c>
      <c r="AK35" s="32" t="s">
        <v>177</v>
      </c>
      <c r="AL35" s="35" t="s">
        <v>486</v>
      </c>
      <c r="AM35" s="50" t="s">
        <v>356</v>
      </c>
      <c r="AN35" s="37" t="s">
        <v>193</v>
      </c>
      <c r="AO35" s="38" t="s">
        <v>152</v>
      </c>
      <c r="AP35" s="38" t="s">
        <v>343</v>
      </c>
      <c r="AQ35" s="38" t="s">
        <v>344</v>
      </c>
      <c r="AR35" s="38" t="s">
        <v>200</v>
      </c>
      <c r="AS35" s="39" t="s">
        <v>201</v>
      </c>
      <c r="AT35" s="38" t="s">
        <v>204</v>
      </c>
      <c r="AU35" s="39" t="s">
        <v>462</v>
      </c>
      <c r="AV35" s="40" t="s">
        <v>203</v>
      </c>
      <c r="AW35" s="49"/>
      <c r="AX35" s="43"/>
      <c r="AY35" s="43"/>
      <c r="AZ35" s="43"/>
      <c r="BA35" s="44"/>
      <c r="BB35" s="45"/>
      <c r="BC35" s="46"/>
      <c r="BD35" s="47"/>
      <c r="BE35" s="47"/>
      <c r="BF35" s="47"/>
      <c r="BG35" s="47"/>
      <c r="BH35" s="47"/>
      <c r="BI35" s="47"/>
      <c r="BJ35" s="47"/>
      <c r="BK35" s="47"/>
      <c r="BL35" s="47"/>
    </row>
    <row r="36" spans="1:64" ht="409.6" x14ac:dyDescent="0.35">
      <c r="A36" s="29">
        <v>33</v>
      </c>
      <c r="B36" s="30" t="s">
        <v>65</v>
      </c>
      <c r="C36" s="31" t="s">
        <v>473</v>
      </c>
      <c r="D36" s="31" t="s">
        <v>156</v>
      </c>
      <c r="E36" s="31" t="s">
        <v>341</v>
      </c>
      <c r="F36" s="31" t="s">
        <v>443</v>
      </c>
      <c r="G36" s="31" t="s">
        <v>148</v>
      </c>
      <c r="H36" s="31" t="s">
        <v>158</v>
      </c>
      <c r="I36" s="31" t="s">
        <v>373</v>
      </c>
      <c r="J36" s="31" t="s">
        <v>379</v>
      </c>
      <c r="K36" s="31" t="s">
        <v>367</v>
      </c>
      <c r="L36" s="31" t="s">
        <v>161</v>
      </c>
      <c r="M36" s="31" t="s">
        <v>136</v>
      </c>
      <c r="N36" s="32" t="s">
        <v>172</v>
      </c>
      <c r="O36" s="32" t="s">
        <v>173</v>
      </c>
      <c r="P36" s="32" t="s">
        <v>174</v>
      </c>
      <c r="Q36" s="32" t="s">
        <v>175</v>
      </c>
      <c r="R36" s="32" t="s">
        <v>175</v>
      </c>
      <c r="S36" s="32" t="s">
        <v>177</v>
      </c>
      <c r="T36" s="31"/>
      <c r="U36" s="33"/>
      <c r="V36" s="31" t="s">
        <v>190</v>
      </c>
      <c r="W36" s="31" t="s">
        <v>191</v>
      </c>
      <c r="X36" s="31" t="s">
        <v>416</v>
      </c>
      <c r="Y36" s="31" t="s">
        <v>149</v>
      </c>
      <c r="Z36" s="31" t="s">
        <v>189</v>
      </c>
      <c r="AA36" s="33"/>
      <c r="AB36" s="33"/>
      <c r="AC36" s="33"/>
      <c r="AD36" s="32" t="s">
        <v>161</v>
      </c>
      <c r="AE36" s="31"/>
      <c r="AF36" s="32" t="s">
        <v>172</v>
      </c>
      <c r="AG36" s="32" t="s">
        <v>173</v>
      </c>
      <c r="AH36" s="32" t="s">
        <v>174</v>
      </c>
      <c r="AI36" s="32" t="s">
        <v>175</v>
      </c>
      <c r="AJ36" s="32" t="s">
        <v>192</v>
      </c>
      <c r="AK36" s="32" t="s">
        <v>177</v>
      </c>
      <c r="AL36" s="35" t="s">
        <v>486</v>
      </c>
      <c r="AM36" s="50" t="s">
        <v>356</v>
      </c>
      <c r="AN36" s="37" t="s">
        <v>193</v>
      </c>
      <c r="AO36" s="38" t="s">
        <v>152</v>
      </c>
      <c r="AP36" s="38" t="s">
        <v>343</v>
      </c>
      <c r="AQ36" s="38" t="s">
        <v>344</v>
      </c>
      <c r="AR36" s="38" t="s">
        <v>200</v>
      </c>
      <c r="AS36" s="39" t="s">
        <v>201</v>
      </c>
      <c r="AT36" s="38" t="s">
        <v>204</v>
      </c>
      <c r="AU36" s="39" t="s">
        <v>451</v>
      </c>
      <c r="AV36" s="40" t="s">
        <v>203</v>
      </c>
      <c r="AW36" s="49"/>
      <c r="AX36" s="43"/>
      <c r="AY36" s="43"/>
      <c r="AZ36" s="43"/>
      <c r="BA36" s="44"/>
      <c r="BB36" s="45"/>
      <c r="BC36" s="46"/>
      <c r="BD36" s="47"/>
      <c r="BE36" s="47"/>
      <c r="BF36" s="47"/>
      <c r="BG36" s="47"/>
      <c r="BH36" s="47"/>
      <c r="BI36" s="47"/>
      <c r="BJ36" s="47"/>
      <c r="BK36" s="47"/>
      <c r="BL36" s="47"/>
    </row>
    <row r="37" spans="1:64" ht="409.6" x14ac:dyDescent="0.35">
      <c r="A37" s="29">
        <v>34</v>
      </c>
      <c r="B37" s="30" t="s">
        <v>66</v>
      </c>
      <c r="C37" s="31" t="s">
        <v>473</v>
      </c>
      <c r="D37" s="31" t="s">
        <v>156</v>
      </c>
      <c r="E37" s="31" t="s">
        <v>341</v>
      </c>
      <c r="F37" s="31" t="s">
        <v>444</v>
      </c>
      <c r="G37" s="31" t="s">
        <v>160</v>
      </c>
      <c r="H37" s="31" t="s">
        <v>158</v>
      </c>
      <c r="I37" s="31" t="s">
        <v>373</v>
      </c>
      <c r="J37" s="31" t="s">
        <v>379</v>
      </c>
      <c r="K37" s="31" t="s">
        <v>367</v>
      </c>
      <c r="L37" s="31" t="s">
        <v>161</v>
      </c>
      <c r="M37" s="31" t="s">
        <v>185</v>
      </c>
      <c r="N37" s="32" t="s">
        <v>172</v>
      </c>
      <c r="O37" s="32" t="s">
        <v>173</v>
      </c>
      <c r="P37" s="32" t="s">
        <v>174</v>
      </c>
      <c r="Q37" s="32" t="s">
        <v>175</v>
      </c>
      <c r="R37" s="32" t="s">
        <v>175</v>
      </c>
      <c r="S37" s="32" t="s">
        <v>177</v>
      </c>
      <c r="T37" s="31" t="s">
        <v>184</v>
      </c>
      <c r="U37" s="33"/>
      <c r="V37" s="31" t="s">
        <v>190</v>
      </c>
      <c r="W37" s="31" t="s">
        <v>191</v>
      </c>
      <c r="X37" s="31"/>
      <c r="Y37" s="33"/>
      <c r="Z37" s="31" t="s">
        <v>189</v>
      </c>
      <c r="AA37" s="33"/>
      <c r="AB37" s="33"/>
      <c r="AC37" s="33"/>
      <c r="AD37" s="32" t="s">
        <v>161</v>
      </c>
      <c r="AE37" s="31"/>
      <c r="AF37" s="32" t="s">
        <v>172</v>
      </c>
      <c r="AG37" s="32" t="s">
        <v>173</v>
      </c>
      <c r="AH37" s="32" t="s">
        <v>174</v>
      </c>
      <c r="AI37" s="32" t="s">
        <v>175</v>
      </c>
      <c r="AJ37" s="32" t="s">
        <v>192</v>
      </c>
      <c r="AK37" s="32" t="s">
        <v>177</v>
      </c>
      <c r="AL37" s="35" t="s">
        <v>488</v>
      </c>
      <c r="AM37" s="50" t="s">
        <v>359</v>
      </c>
      <c r="AN37" s="37" t="s">
        <v>193</v>
      </c>
      <c r="AO37" s="38" t="s">
        <v>152</v>
      </c>
      <c r="AP37" s="38" t="s">
        <v>343</v>
      </c>
      <c r="AQ37" s="38" t="s">
        <v>344</v>
      </c>
      <c r="AR37" s="38" t="s">
        <v>200</v>
      </c>
      <c r="AS37" s="39" t="s">
        <v>201</v>
      </c>
      <c r="AT37" s="38" t="s">
        <v>204</v>
      </c>
      <c r="AU37" s="39" t="s">
        <v>463</v>
      </c>
      <c r="AV37" s="40" t="s">
        <v>203</v>
      </c>
      <c r="AW37" s="49"/>
      <c r="AX37" s="42" t="s">
        <v>33</v>
      </c>
      <c r="AY37" s="43"/>
      <c r="AZ37" s="43"/>
      <c r="BA37" s="44"/>
      <c r="BB37" s="45"/>
      <c r="BC37" s="46"/>
      <c r="BD37" s="47"/>
      <c r="BE37" s="47"/>
      <c r="BF37" s="47"/>
      <c r="BG37" s="47"/>
      <c r="BH37" s="47"/>
      <c r="BI37" s="47"/>
      <c r="BJ37" s="47"/>
      <c r="BK37" s="47"/>
      <c r="BL37" s="47"/>
    </row>
    <row r="38" spans="1:64" ht="409.6" x14ac:dyDescent="0.35">
      <c r="A38" s="29">
        <v>35</v>
      </c>
      <c r="B38" s="30" t="s">
        <v>67</v>
      </c>
      <c r="C38" s="31" t="s">
        <v>518</v>
      </c>
      <c r="D38" s="31" t="s">
        <v>156</v>
      </c>
      <c r="E38" s="31" t="s">
        <v>341</v>
      </c>
      <c r="F38" s="52" t="s">
        <v>417</v>
      </c>
      <c r="G38" s="52" t="s">
        <v>418</v>
      </c>
      <c r="H38" s="31" t="s">
        <v>158</v>
      </c>
      <c r="I38" s="31" t="s">
        <v>373</v>
      </c>
      <c r="J38" s="31" t="s">
        <v>379</v>
      </c>
      <c r="K38" s="31" t="s">
        <v>367</v>
      </c>
      <c r="L38" s="31" t="s">
        <v>161</v>
      </c>
      <c r="M38" s="31" t="s">
        <v>187</v>
      </c>
      <c r="N38" s="32" t="s">
        <v>172</v>
      </c>
      <c r="O38" s="32" t="s">
        <v>173</v>
      </c>
      <c r="P38" s="32" t="s">
        <v>174</v>
      </c>
      <c r="Q38" s="32" t="s">
        <v>175</v>
      </c>
      <c r="R38" s="32" t="s">
        <v>175</v>
      </c>
      <c r="S38" s="32" t="s">
        <v>177</v>
      </c>
      <c r="T38" s="31" t="s">
        <v>186</v>
      </c>
      <c r="U38" s="33"/>
      <c r="V38" s="31" t="s">
        <v>190</v>
      </c>
      <c r="W38" s="31" t="s">
        <v>191</v>
      </c>
      <c r="X38" s="31" t="s">
        <v>387</v>
      </c>
      <c r="Y38" s="31" t="s">
        <v>150</v>
      </c>
      <c r="Z38" s="31" t="s">
        <v>189</v>
      </c>
      <c r="AA38" s="33"/>
      <c r="AB38" s="33"/>
      <c r="AC38" s="33"/>
      <c r="AD38" s="32" t="s">
        <v>161</v>
      </c>
      <c r="AE38" s="31"/>
      <c r="AF38" s="32" t="s">
        <v>172</v>
      </c>
      <c r="AG38" s="32" t="s">
        <v>173</v>
      </c>
      <c r="AH38" s="32" t="s">
        <v>174</v>
      </c>
      <c r="AI38" s="32" t="s">
        <v>175</v>
      </c>
      <c r="AJ38" s="32" t="s">
        <v>192</v>
      </c>
      <c r="AK38" s="32" t="s">
        <v>177</v>
      </c>
      <c r="AL38" s="35" t="s">
        <v>486</v>
      </c>
      <c r="AM38" s="50" t="s">
        <v>356</v>
      </c>
      <c r="AN38" s="37" t="s">
        <v>193</v>
      </c>
      <c r="AO38" s="38" t="s">
        <v>152</v>
      </c>
      <c r="AP38" s="38" t="s">
        <v>343</v>
      </c>
      <c r="AQ38" s="38" t="s">
        <v>344</v>
      </c>
      <c r="AR38" s="38" t="s">
        <v>200</v>
      </c>
      <c r="AS38" s="39" t="s">
        <v>201</v>
      </c>
      <c r="AT38" s="38" t="s">
        <v>204</v>
      </c>
      <c r="AU38" s="39" t="s">
        <v>460</v>
      </c>
      <c r="AV38" s="40" t="s">
        <v>203</v>
      </c>
      <c r="AW38" s="49"/>
      <c r="AX38" s="43"/>
      <c r="AY38" s="43"/>
      <c r="AZ38" s="43"/>
      <c r="BA38" s="44"/>
      <c r="BB38" s="45"/>
      <c r="BC38" s="46"/>
      <c r="BD38" s="47"/>
      <c r="BE38" s="47"/>
      <c r="BF38" s="47"/>
      <c r="BG38" s="47"/>
      <c r="BH38" s="47"/>
      <c r="BI38" s="47"/>
      <c r="BJ38" s="47"/>
      <c r="BK38" s="47"/>
      <c r="BL38" s="47"/>
    </row>
    <row r="39" spans="1:64" ht="409.6" x14ac:dyDescent="0.35">
      <c r="A39" s="29">
        <v>36</v>
      </c>
      <c r="B39" s="30" t="s">
        <v>68</v>
      </c>
      <c r="C39" s="31" t="s">
        <v>518</v>
      </c>
      <c r="D39" s="31" t="s">
        <v>156</v>
      </c>
      <c r="E39" s="31" t="s">
        <v>341</v>
      </c>
      <c r="F39" s="33"/>
      <c r="G39" s="33"/>
      <c r="H39" s="33"/>
      <c r="I39" s="31" t="s">
        <v>373</v>
      </c>
      <c r="J39" s="31" t="s">
        <v>379</v>
      </c>
      <c r="K39" s="31" t="s">
        <v>367</v>
      </c>
      <c r="L39" s="31" t="s">
        <v>162</v>
      </c>
      <c r="M39" s="31"/>
      <c r="N39" s="32" t="s">
        <v>172</v>
      </c>
      <c r="O39" s="32" t="s">
        <v>173</v>
      </c>
      <c r="P39" s="32" t="s">
        <v>174</v>
      </c>
      <c r="Q39" s="32" t="s">
        <v>175</v>
      </c>
      <c r="R39" s="32" t="s">
        <v>175</v>
      </c>
      <c r="S39" s="32" t="s">
        <v>177</v>
      </c>
      <c r="T39" s="31" t="s">
        <v>84</v>
      </c>
      <c r="U39" s="33"/>
      <c r="V39" s="31" t="s">
        <v>190</v>
      </c>
      <c r="W39" s="31" t="s">
        <v>191</v>
      </c>
      <c r="X39" s="31" t="s">
        <v>419</v>
      </c>
      <c r="Y39" s="31" t="s">
        <v>420</v>
      </c>
      <c r="Z39" s="31" t="s">
        <v>189</v>
      </c>
      <c r="AA39" s="31" t="s">
        <v>360</v>
      </c>
      <c r="AB39" s="31" t="s">
        <v>102</v>
      </c>
      <c r="AC39" s="31" t="s">
        <v>99</v>
      </c>
      <c r="AD39" s="32" t="s">
        <v>161</v>
      </c>
      <c r="AE39" s="31"/>
      <c r="AF39" s="32" t="s">
        <v>172</v>
      </c>
      <c r="AG39" s="32" t="s">
        <v>173</v>
      </c>
      <c r="AH39" s="32" t="s">
        <v>174</v>
      </c>
      <c r="AI39" s="32" t="s">
        <v>175</v>
      </c>
      <c r="AJ39" s="32" t="s">
        <v>192</v>
      </c>
      <c r="AK39" s="32" t="s">
        <v>177</v>
      </c>
      <c r="AL39" s="35" t="s">
        <v>493</v>
      </c>
      <c r="AM39" s="50" t="s">
        <v>512</v>
      </c>
      <c r="AN39" s="37" t="s">
        <v>193</v>
      </c>
      <c r="AO39" s="38" t="s">
        <v>152</v>
      </c>
      <c r="AP39" s="38" t="s">
        <v>343</v>
      </c>
      <c r="AQ39" s="38" t="s">
        <v>344</v>
      </c>
      <c r="AR39" s="38" t="s">
        <v>200</v>
      </c>
      <c r="AS39" s="39" t="s">
        <v>201</v>
      </c>
      <c r="AT39" s="38" t="s">
        <v>204</v>
      </c>
      <c r="AU39" s="39" t="s">
        <v>450</v>
      </c>
      <c r="AV39" s="40" t="s">
        <v>203</v>
      </c>
      <c r="AW39" s="49"/>
      <c r="AX39" s="43"/>
      <c r="AY39" s="43"/>
      <c r="AZ39" s="43"/>
      <c r="BA39" s="44"/>
      <c r="BB39" s="45"/>
      <c r="BC39" s="46"/>
      <c r="BD39" s="47"/>
      <c r="BE39" s="47"/>
      <c r="BF39" s="47"/>
      <c r="BG39" s="47"/>
      <c r="BH39" s="47"/>
      <c r="BI39" s="47"/>
      <c r="BJ39" s="47"/>
      <c r="BK39" s="47"/>
      <c r="BL39" s="47"/>
    </row>
    <row r="40" spans="1:64" ht="409.6" x14ac:dyDescent="0.35">
      <c r="A40" s="29">
        <v>37</v>
      </c>
      <c r="B40" s="30" t="s">
        <v>69</v>
      </c>
      <c r="C40" s="31" t="s">
        <v>473</v>
      </c>
      <c r="D40" s="31" t="s">
        <v>156</v>
      </c>
      <c r="E40" s="31" t="s">
        <v>341</v>
      </c>
      <c r="F40" s="31"/>
      <c r="G40" s="31"/>
      <c r="H40" s="31"/>
      <c r="I40" s="31" t="s">
        <v>373</v>
      </c>
      <c r="J40" s="31" t="s">
        <v>379</v>
      </c>
      <c r="K40" s="31" t="s">
        <v>367</v>
      </c>
      <c r="L40" s="31" t="s">
        <v>162</v>
      </c>
      <c r="M40" s="31"/>
      <c r="N40" s="32" t="s">
        <v>172</v>
      </c>
      <c r="O40" s="32" t="s">
        <v>173</v>
      </c>
      <c r="P40" s="32" t="s">
        <v>174</v>
      </c>
      <c r="Q40" s="32" t="s">
        <v>175</v>
      </c>
      <c r="R40" s="32" t="s">
        <v>175</v>
      </c>
      <c r="S40" s="32" t="s">
        <v>177</v>
      </c>
      <c r="T40" s="31" t="s">
        <v>456</v>
      </c>
      <c r="U40" s="33"/>
      <c r="V40" s="31" t="s">
        <v>190</v>
      </c>
      <c r="W40" s="31" t="s">
        <v>191</v>
      </c>
      <c r="X40" s="31" t="s">
        <v>386</v>
      </c>
      <c r="Y40" s="31" t="s">
        <v>151</v>
      </c>
      <c r="Z40" s="31" t="s">
        <v>189</v>
      </c>
      <c r="AA40" s="33"/>
      <c r="AB40" s="33"/>
      <c r="AC40" s="33"/>
      <c r="AD40" s="32" t="s">
        <v>161</v>
      </c>
      <c r="AE40" s="31"/>
      <c r="AF40" s="32" t="s">
        <v>172</v>
      </c>
      <c r="AG40" s="32" t="s">
        <v>173</v>
      </c>
      <c r="AH40" s="32" t="s">
        <v>174</v>
      </c>
      <c r="AI40" s="32" t="s">
        <v>175</v>
      </c>
      <c r="AJ40" s="32" t="s">
        <v>192</v>
      </c>
      <c r="AK40" s="32" t="s">
        <v>177</v>
      </c>
      <c r="AL40" s="35" t="s">
        <v>494</v>
      </c>
      <c r="AM40" s="50" t="s">
        <v>513</v>
      </c>
      <c r="AN40" s="37" t="s">
        <v>193</v>
      </c>
      <c r="AO40" s="38" t="s">
        <v>152</v>
      </c>
      <c r="AP40" s="38" t="s">
        <v>343</v>
      </c>
      <c r="AQ40" s="38" t="s">
        <v>344</v>
      </c>
      <c r="AR40" s="38" t="s">
        <v>200</v>
      </c>
      <c r="AS40" s="39" t="s">
        <v>201</v>
      </c>
      <c r="AT40" s="38" t="s">
        <v>204</v>
      </c>
      <c r="AU40" s="39" t="s">
        <v>448</v>
      </c>
      <c r="AV40" s="40" t="s">
        <v>203</v>
      </c>
      <c r="AW40" s="49"/>
      <c r="AX40" s="43"/>
      <c r="AY40" s="43"/>
      <c r="AZ40" s="43"/>
      <c r="BA40" s="44"/>
      <c r="BB40" s="45"/>
      <c r="BC40" s="46"/>
      <c r="BD40" s="47"/>
      <c r="BE40" s="47"/>
      <c r="BF40" s="47"/>
      <c r="BG40" s="47"/>
      <c r="BH40" s="47"/>
      <c r="BI40" s="47"/>
      <c r="BJ40" s="47"/>
      <c r="BK40" s="47"/>
      <c r="BL40" s="47"/>
    </row>
    <row r="41" spans="1:64" ht="409.6" x14ac:dyDescent="0.35">
      <c r="A41" s="29">
        <v>38</v>
      </c>
      <c r="B41" s="30" t="s">
        <v>70</v>
      </c>
      <c r="C41" s="31" t="s">
        <v>473</v>
      </c>
      <c r="D41" s="31" t="s">
        <v>156</v>
      </c>
      <c r="E41" s="31" t="s">
        <v>341</v>
      </c>
      <c r="F41" s="31"/>
      <c r="G41" s="31"/>
      <c r="H41" s="31"/>
      <c r="I41" s="31" t="s">
        <v>373</v>
      </c>
      <c r="J41" s="31" t="s">
        <v>379</v>
      </c>
      <c r="K41" s="31" t="s">
        <v>367</v>
      </c>
      <c r="L41" s="31" t="s">
        <v>161</v>
      </c>
      <c r="M41" s="31"/>
      <c r="N41" s="32" t="s">
        <v>172</v>
      </c>
      <c r="O41" s="32" t="s">
        <v>173</v>
      </c>
      <c r="P41" s="32" t="s">
        <v>174</v>
      </c>
      <c r="Q41" s="32" t="s">
        <v>175</v>
      </c>
      <c r="R41" s="32" t="s">
        <v>175</v>
      </c>
      <c r="S41" s="32" t="s">
        <v>177</v>
      </c>
      <c r="T41" s="31" t="s">
        <v>32</v>
      </c>
      <c r="U41" s="33"/>
      <c r="V41" s="31" t="s">
        <v>190</v>
      </c>
      <c r="W41" s="31" t="s">
        <v>191</v>
      </c>
      <c r="X41" s="31" t="s">
        <v>421</v>
      </c>
      <c r="Y41" s="31" t="s">
        <v>422</v>
      </c>
      <c r="Z41" s="31" t="s">
        <v>189</v>
      </c>
      <c r="AA41" s="31" t="s">
        <v>138</v>
      </c>
      <c r="AB41" s="31" t="s">
        <v>139</v>
      </c>
      <c r="AC41" s="31" t="s">
        <v>99</v>
      </c>
      <c r="AD41" s="32" t="s">
        <v>161</v>
      </c>
      <c r="AE41" s="31"/>
      <c r="AF41" s="32" t="s">
        <v>172</v>
      </c>
      <c r="AG41" s="32" t="s">
        <v>173</v>
      </c>
      <c r="AH41" s="32" t="s">
        <v>174</v>
      </c>
      <c r="AI41" s="32" t="s">
        <v>175</v>
      </c>
      <c r="AJ41" s="32" t="s">
        <v>192</v>
      </c>
      <c r="AK41" s="32" t="s">
        <v>177</v>
      </c>
      <c r="AL41" s="35" t="s">
        <v>489</v>
      </c>
      <c r="AM41" s="50" t="s">
        <v>361</v>
      </c>
      <c r="AN41" s="37" t="s">
        <v>193</v>
      </c>
      <c r="AO41" s="38" t="s">
        <v>152</v>
      </c>
      <c r="AP41" s="38" t="s">
        <v>343</v>
      </c>
      <c r="AQ41" s="38" t="s">
        <v>344</v>
      </c>
      <c r="AR41" s="38" t="s">
        <v>200</v>
      </c>
      <c r="AS41" s="39" t="s">
        <v>201</v>
      </c>
      <c r="AT41" s="38" t="s">
        <v>204</v>
      </c>
      <c r="AU41" s="39" t="s">
        <v>453</v>
      </c>
      <c r="AV41" s="40" t="s">
        <v>203</v>
      </c>
      <c r="AW41" s="49"/>
      <c r="AX41" s="42" t="s">
        <v>33</v>
      </c>
      <c r="AY41" s="43"/>
      <c r="AZ41" s="43"/>
      <c r="BA41" s="44"/>
      <c r="BB41" s="45" t="s">
        <v>71</v>
      </c>
      <c r="BC41" s="46"/>
      <c r="BD41" s="47"/>
      <c r="BE41" s="47"/>
      <c r="BF41" s="47"/>
      <c r="BG41" s="47"/>
      <c r="BH41" s="47"/>
      <c r="BI41" s="47"/>
      <c r="BJ41" s="47"/>
      <c r="BK41" s="47"/>
      <c r="BL41" s="47"/>
    </row>
    <row r="42" spans="1:64" ht="409.6" x14ac:dyDescent="0.35">
      <c r="A42" s="29">
        <v>39</v>
      </c>
      <c r="B42" s="30" t="s">
        <v>72</v>
      </c>
      <c r="C42" s="31" t="s">
        <v>473</v>
      </c>
      <c r="D42" s="31" t="s">
        <v>156</v>
      </c>
      <c r="E42" s="31" t="s">
        <v>341</v>
      </c>
      <c r="F42" s="31"/>
      <c r="G42" s="31"/>
      <c r="H42" s="31"/>
      <c r="I42" s="31" t="s">
        <v>373</v>
      </c>
      <c r="J42" s="31" t="s">
        <v>379</v>
      </c>
      <c r="K42" s="31" t="s">
        <v>367</v>
      </c>
      <c r="L42" s="31" t="s">
        <v>162</v>
      </c>
      <c r="M42" s="31" t="s">
        <v>188</v>
      </c>
      <c r="N42" s="32" t="s">
        <v>172</v>
      </c>
      <c r="O42" s="32" t="s">
        <v>173</v>
      </c>
      <c r="P42" s="32" t="s">
        <v>174</v>
      </c>
      <c r="Q42" s="32" t="s">
        <v>175</v>
      </c>
      <c r="R42" s="32" t="s">
        <v>175</v>
      </c>
      <c r="S42" s="32" t="s">
        <v>177</v>
      </c>
      <c r="T42" s="31" t="s">
        <v>84</v>
      </c>
      <c r="U42" s="33"/>
      <c r="V42" s="31" t="s">
        <v>190</v>
      </c>
      <c r="W42" s="31" t="s">
        <v>191</v>
      </c>
      <c r="X42" s="31" t="s">
        <v>423</v>
      </c>
      <c r="Y42" s="31" t="s">
        <v>424</v>
      </c>
      <c r="Z42" s="31" t="s">
        <v>189</v>
      </c>
      <c r="AA42" s="33"/>
      <c r="AB42" s="33"/>
      <c r="AC42" s="33"/>
      <c r="AD42" s="32" t="s">
        <v>161</v>
      </c>
      <c r="AE42" s="31"/>
      <c r="AF42" s="32" t="s">
        <v>172</v>
      </c>
      <c r="AG42" s="32" t="s">
        <v>173</v>
      </c>
      <c r="AH42" s="32" t="s">
        <v>174</v>
      </c>
      <c r="AI42" s="32" t="s">
        <v>175</v>
      </c>
      <c r="AJ42" s="32" t="s">
        <v>192</v>
      </c>
      <c r="AK42" s="32" t="s">
        <v>177</v>
      </c>
      <c r="AL42" s="35" t="s">
        <v>495</v>
      </c>
      <c r="AM42" s="50" t="s">
        <v>514</v>
      </c>
      <c r="AN42" s="37" t="s">
        <v>193</v>
      </c>
      <c r="AO42" s="38" t="s">
        <v>152</v>
      </c>
      <c r="AP42" s="38" t="s">
        <v>343</v>
      </c>
      <c r="AQ42" s="38" t="s">
        <v>344</v>
      </c>
      <c r="AR42" s="38" t="s">
        <v>200</v>
      </c>
      <c r="AS42" s="39" t="s">
        <v>201</v>
      </c>
      <c r="AT42" s="38" t="s">
        <v>204</v>
      </c>
      <c r="AU42" s="39" t="s">
        <v>452</v>
      </c>
      <c r="AV42" s="40" t="s">
        <v>203</v>
      </c>
      <c r="AW42" s="49"/>
      <c r="AX42" s="42" t="s">
        <v>33</v>
      </c>
      <c r="AY42" s="43"/>
      <c r="AZ42" s="43"/>
      <c r="BA42" s="44"/>
      <c r="BB42" s="45"/>
      <c r="BC42" s="46"/>
      <c r="BD42" s="47"/>
      <c r="BE42" s="47"/>
      <c r="BF42" s="47"/>
      <c r="BG42" s="47"/>
      <c r="BH42" s="47"/>
      <c r="BI42" s="47"/>
      <c r="BJ42" s="47"/>
      <c r="BK42" s="47"/>
      <c r="BL42" s="47"/>
    </row>
    <row r="43" spans="1:64" ht="409.6" x14ac:dyDescent="0.35">
      <c r="A43" s="29">
        <v>40</v>
      </c>
      <c r="B43" s="30" t="s">
        <v>73</v>
      </c>
      <c r="C43" s="31" t="s">
        <v>473</v>
      </c>
      <c r="D43" s="31" t="s">
        <v>156</v>
      </c>
      <c r="E43" s="31" t="s">
        <v>341</v>
      </c>
      <c r="F43" s="31"/>
      <c r="G43" s="31"/>
      <c r="H43" s="31"/>
      <c r="I43" s="31" t="s">
        <v>373</v>
      </c>
      <c r="J43" s="31" t="s">
        <v>379</v>
      </c>
      <c r="K43" s="31" t="s">
        <v>367</v>
      </c>
      <c r="L43" s="31" t="s">
        <v>106</v>
      </c>
      <c r="M43" s="31"/>
      <c r="N43" s="32" t="s">
        <v>172</v>
      </c>
      <c r="O43" s="32" t="s">
        <v>173</v>
      </c>
      <c r="P43" s="32" t="s">
        <v>174</v>
      </c>
      <c r="Q43" s="32" t="s">
        <v>175</v>
      </c>
      <c r="R43" s="32" t="s">
        <v>175</v>
      </c>
      <c r="S43" s="32" t="s">
        <v>177</v>
      </c>
      <c r="T43" s="33"/>
      <c r="U43" s="33"/>
      <c r="V43" s="31" t="s">
        <v>190</v>
      </c>
      <c r="W43" s="31" t="s">
        <v>191</v>
      </c>
      <c r="X43" s="55"/>
      <c r="Y43" s="34"/>
      <c r="Z43" s="31" t="s">
        <v>189</v>
      </c>
      <c r="AA43" s="33"/>
      <c r="AB43" s="33"/>
      <c r="AC43" s="33"/>
      <c r="AD43" s="32" t="s">
        <v>161</v>
      </c>
      <c r="AE43" s="31"/>
      <c r="AF43" s="32" t="s">
        <v>172</v>
      </c>
      <c r="AG43" s="32" t="s">
        <v>173</v>
      </c>
      <c r="AH43" s="32" t="s">
        <v>174</v>
      </c>
      <c r="AI43" s="32" t="s">
        <v>175</v>
      </c>
      <c r="AJ43" s="32" t="s">
        <v>192</v>
      </c>
      <c r="AK43" s="32" t="s">
        <v>177</v>
      </c>
      <c r="AL43" s="35" t="s">
        <v>492</v>
      </c>
      <c r="AM43" s="50" t="s">
        <v>511</v>
      </c>
      <c r="AN43" s="37" t="s">
        <v>193</v>
      </c>
      <c r="AO43" s="38" t="s">
        <v>152</v>
      </c>
      <c r="AP43" s="38" t="s">
        <v>343</v>
      </c>
      <c r="AQ43" s="38" t="s">
        <v>344</v>
      </c>
      <c r="AR43" s="38" t="s">
        <v>200</v>
      </c>
      <c r="AS43" s="39" t="s">
        <v>201</v>
      </c>
      <c r="AT43" s="38" t="s">
        <v>204</v>
      </c>
      <c r="AU43" s="39" t="s">
        <v>451</v>
      </c>
      <c r="AV43" s="40" t="s">
        <v>203</v>
      </c>
      <c r="AW43" s="49"/>
      <c r="AX43" s="43"/>
      <c r="AY43" s="43"/>
      <c r="AZ43" s="43"/>
      <c r="BA43" s="44"/>
      <c r="BB43" s="45"/>
      <c r="BC43" s="46"/>
      <c r="BD43" s="47"/>
      <c r="BE43" s="47"/>
      <c r="BF43" s="47"/>
      <c r="BG43" s="47"/>
      <c r="BH43" s="47"/>
      <c r="BI43" s="47"/>
      <c r="BJ43" s="47"/>
      <c r="BK43" s="47"/>
      <c r="BL43" s="47"/>
    </row>
    <row r="44" spans="1:64" ht="12.9" x14ac:dyDescent="0.35">
      <c r="A44" s="27"/>
      <c r="B44" s="27"/>
    </row>
    <row r="45" spans="1:64" ht="12.9" x14ac:dyDescent="0.35">
      <c r="A45" s="27"/>
      <c r="B45" s="14" t="s">
        <v>74</v>
      </c>
      <c r="AW45" s="48"/>
      <c r="AX45" s="48"/>
      <c r="AY45" s="48"/>
      <c r="AZ45" s="48"/>
      <c r="BA45" s="48"/>
      <c r="BB45" s="48"/>
    </row>
    <row r="46" spans="1:64" ht="157.1" x14ac:dyDescent="0.35">
      <c r="A46" s="29">
        <v>1</v>
      </c>
      <c r="B46" s="29" t="s">
        <v>77</v>
      </c>
      <c r="C46" s="58" t="s">
        <v>141</v>
      </c>
      <c r="D46" s="59"/>
      <c r="E46" s="59"/>
      <c r="F46" s="60" t="s">
        <v>81</v>
      </c>
      <c r="G46" s="61" t="s">
        <v>103</v>
      </c>
      <c r="AW46" s="48"/>
      <c r="AX46" s="48"/>
      <c r="AY46" s="48"/>
      <c r="AZ46" s="48"/>
      <c r="BA46" s="48"/>
      <c r="BB46" s="48"/>
    </row>
    <row r="47" spans="1:64" ht="209.45" x14ac:dyDescent="0.35">
      <c r="A47" s="29">
        <v>2</v>
      </c>
      <c r="B47" s="29" t="s">
        <v>78</v>
      </c>
      <c r="C47" s="58" t="s">
        <v>141</v>
      </c>
      <c r="D47" s="59"/>
      <c r="E47" s="59"/>
      <c r="F47" s="62" t="s">
        <v>82</v>
      </c>
      <c r="G47" s="61" t="s">
        <v>103</v>
      </c>
      <c r="AW47" s="48"/>
      <c r="AX47" s="48"/>
      <c r="AY47" s="48"/>
      <c r="AZ47" s="48"/>
      <c r="BA47" s="48"/>
      <c r="BB47" s="48"/>
    </row>
    <row r="48" spans="1:64" ht="104.75" x14ac:dyDescent="0.35">
      <c r="A48" s="29">
        <v>3</v>
      </c>
      <c r="B48" s="29" t="s">
        <v>79</v>
      </c>
      <c r="C48" s="63" t="s">
        <v>112</v>
      </c>
      <c r="D48" s="59"/>
      <c r="E48" s="59"/>
      <c r="F48" s="60" t="s">
        <v>83</v>
      </c>
      <c r="G48" s="61" t="s">
        <v>105</v>
      </c>
      <c r="AW48" s="48"/>
      <c r="AX48" s="48"/>
      <c r="AY48" s="48"/>
      <c r="AZ48" s="48"/>
      <c r="BA48" s="48"/>
      <c r="BB48" s="48"/>
    </row>
    <row r="49" spans="1:54" ht="117.85" x14ac:dyDescent="0.35">
      <c r="A49" s="29">
        <v>4</v>
      </c>
      <c r="B49" s="29" t="s">
        <v>80</v>
      </c>
      <c r="C49" s="58" t="s">
        <v>141</v>
      </c>
      <c r="D49" s="59"/>
      <c r="E49" s="59"/>
      <c r="F49" s="60" t="s">
        <v>104</v>
      </c>
      <c r="G49" s="61" t="s">
        <v>140</v>
      </c>
      <c r="AW49" s="48"/>
      <c r="AX49" s="48"/>
      <c r="AY49" s="48"/>
      <c r="AZ49" s="48"/>
      <c r="BA49" s="48"/>
      <c r="BB49" s="48"/>
    </row>
    <row r="50" spans="1:54" ht="12.9" x14ac:dyDescent="0.35">
      <c r="A50" s="27"/>
      <c r="B50" s="27"/>
      <c r="AW50" s="48"/>
      <c r="AX50" s="48"/>
      <c r="AY50" s="48"/>
      <c r="AZ50" s="48"/>
      <c r="BA50" s="48"/>
      <c r="BB50" s="48"/>
    </row>
    <row r="51" spans="1:54" x14ac:dyDescent="0.35">
      <c r="B51" s="64" t="s">
        <v>75</v>
      </c>
      <c r="X51" s="48"/>
      <c r="AW51" s="48"/>
      <c r="AX51" s="48"/>
      <c r="AY51" s="48"/>
      <c r="AZ51" s="48"/>
      <c r="BA51" s="48"/>
      <c r="BB51" s="48"/>
    </row>
    <row r="52" spans="1:54" ht="12.9" x14ac:dyDescent="0.35">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row>
    <row r="53" spans="1:54" ht="12.9" x14ac:dyDescent="0.35">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row>
    <row r="54" spans="1:54" ht="12.9" x14ac:dyDescent="0.35">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row>
    <row r="55" spans="1:54" ht="12.9" x14ac:dyDescent="0.35">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row>
    <row r="56" spans="1:54" ht="12.9" x14ac:dyDescent="0.35">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row>
    <row r="57" spans="1:54" ht="12.9" x14ac:dyDescent="0.35">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row>
    <row r="58" spans="1:54" ht="12.9" x14ac:dyDescent="0.35">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row>
    <row r="59" spans="1:54" ht="12.9" x14ac:dyDescent="0.35">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row>
    <row r="60" spans="1:54" ht="12.9" x14ac:dyDescent="0.35">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row>
    <row r="61" spans="1:54" x14ac:dyDescent="0.35">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row>
    <row r="62" spans="1:54" x14ac:dyDescent="0.35">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row>
    <row r="63" spans="1:54" x14ac:dyDescent="0.35">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1:54" x14ac:dyDescent="0.35">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3:54" x14ac:dyDescent="0.35">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row>
    <row r="66" spans="3:54" x14ac:dyDescent="0.35">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row>
    <row r="67" spans="3:54" x14ac:dyDescent="0.35">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3:54" x14ac:dyDescent="0.35">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3:54" x14ac:dyDescent="0.35">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3:54" x14ac:dyDescent="0.35">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row>
    <row r="71" spans="3:54" x14ac:dyDescent="0.35">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row>
    <row r="72" spans="3:54" x14ac:dyDescent="0.35">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row>
    <row r="73" spans="3:54" x14ac:dyDescent="0.35">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row>
    <row r="74" spans="3:54" x14ac:dyDescent="0.35">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row>
    <row r="75" spans="3:54" x14ac:dyDescent="0.35">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row>
    <row r="76" spans="3:54" x14ac:dyDescent="0.35">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row>
    <row r="77" spans="3:54" x14ac:dyDescent="0.35">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row>
    <row r="78" spans="3:54" x14ac:dyDescent="0.35">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row>
    <row r="79" spans="3:54" x14ac:dyDescent="0.35">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row>
    <row r="80" spans="3:54" x14ac:dyDescent="0.35">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row>
    <row r="81" spans="3:54" x14ac:dyDescent="0.35">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row>
    <row r="82" spans="3:54" x14ac:dyDescent="0.35">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row>
    <row r="83" spans="3:54" x14ac:dyDescent="0.35">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row>
    <row r="84" spans="3:54" x14ac:dyDescent="0.35">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row>
    <row r="85" spans="3:54" x14ac:dyDescent="0.35">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row>
    <row r="86" spans="3:54" x14ac:dyDescent="0.35">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row>
    <row r="87" spans="3:54" x14ac:dyDescent="0.35">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row>
    <row r="88" spans="3:54" x14ac:dyDescent="0.35">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row>
    <row r="89" spans="3:54" x14ac:dyDescent="0.35">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row>
    <row r="90" spans="3:54" x14ac:dyDescent="0.35">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row>
    <row r="91" spans="3:54" x14ac:dyDescent="0.35">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row>
    <row r="92" spans="3:54" x14ac:dyDescent="0.35">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row>
    <row r="93" spans="3:54" x14ac:dyDescent="0.35">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row>
    <row r="94" spans="3:54" x14ac:dyDescent="0.35">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row>
    <row r="95" spans="3:54" x14ac:dyDescent="0.35">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row>
    <row r="96" spans="3:54" x14ac:dyDescent="0.35">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row>
    <row r="97" spans="3:54" x14ac:dyDescent="0.35">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row>
    <row r="98" spans="3:54" x14ac:dyDescent="0.35">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row>
    <row r="99" spans="3:54" x14ac:dyDescent="0.35">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row>
    <row r="100" spans="3:54" x14ac:dyDescent="0.35">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row>
    <row r="101" spans="3:54" x14ac:dyDescent="0.35">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row>
    <row r="102" spans="3:54" x14ac:dyDescent="0.35">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row>
    <row r="103" spans="3:54" x14ac:dyDescent="0.35">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row>
    <row r="104" spans="3:54" x14ac:dyDescent="0.35">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row>
    <row r="105" spans="3:54" x14ac:dyDescent="0.35">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row>
    <row r="106" spans="3:54" x14ac:dyDescent="0.35">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row>
    <row r="107" spans="3:54" x14ac:dyDescent="0.3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row>
    <row r="108" spans="3:54" x14ac:dyDescent="0.35">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row>
    <row r="109" spans="3:54" x14ac:dyDescent="0.35">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row>
    <row r="110" spans="3:54" x14ac:dyDescent="0.35">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row>
    <row r="111" spans="3:54" x14ac:dyDescent="0.35">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row>
    <row r="112" spans="3:54" x14ac:dyDescent="0.35">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row>
    <row r="113" spans="3:54" x14ac:dyDescent="0.35">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row>
    <row r="114" spans="3:54" x14ac:dyDescent="0.35">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row>
    <row r="115" spans="3:54" x14ac:dyDescent="0.35">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row>
    <row r="116" spans="3:54" x14ac:dyDescent="0.35">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row>
    <row r="117" spans="3:54" x14ac:dyDescent="0.35">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row>
    <row r="118" spans="3:54" x14ac:dyDescent="0.35">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row>
    <row r="119" spans="3:54" x14ac:dyDescent="0.35">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row>
    <row r="120" spans="3:54" x14ac:dyDescent="0.35">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row>
    <row r="121" spans="3:54" x14ac:dyDescent="0.35">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row>
    <row r="122" spans="3:54" x14ac:dyDescent="0.35">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row>
    <row r="123" spans="3:54" x14ac:dyDescent="0.35">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row>
    <row r="124" spans="3:54" x14ac:dyDescent="0.35">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row>
    <row r="125" spans="3:54" x14ac:dyDescent="0.35">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row>
    <row r="126" spans="3:54" x14ac:dyDescent="0.35">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row>
    <row r="127" spans="3:54" x14ac:dyDescent="0.35">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row>
    <row r="128" spans="3:54" x14ac:dyDescent="0.35">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row>
    <row r="129" spans="3:54" x14ac:dyDescent="0.35">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row>
    <row r="130" spans="3:54" x14ac:dyDescent="0.35">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row>
    <row r="131" spans="3:54" x14ac:dyDescent="0.35">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row>
    <row r="132" spans="3:54" x14ac:dyDescent="0.35">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row>
    <row r="133" spans="3:54" x14ac:dyDescent="0.35">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row>
    <row r="134" spans="3:54" x14ac:dyDescent="0.35">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row>
    <row r="135" spans="3:54" x14ac:dyDescent="0.35">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row>
    <row r="136" spans="3:54" x14ac:dyDescent="0.35">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row>
    <row r="137" spans="3:54" x14ac:dyDescent="0.35">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row>
    <row r="138" spans="3:54" x14ac:dyDescent="0.35">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row>
    <row r="139" spans="3:54" x14ac:dyDescent="0.35">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row>
    <row r="140" spans="3:54" x14ac:dyDescent="0.35">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row>
    <row r="141" spans="3:54" x14ac:dyDescent="0.35">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row>
    <row r="142" spans="3:54" x14ac:dyDescent="0.35">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row>
    <row r="143" spans="3:54" x14ac:dyDescent="0.35">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row>
    <row r="144" spans="3:54" x14ac:dyDescent="0.35">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row>
    <row r="145" spans="3:54" x14ac:dyDescent="0.35">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row>
    <row r="146" spans="3:54" x14ac:dyDescent="0.35">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row>
    <row r="147" spans="3:54" x14ac:dyDescent="0.35">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row>
    <row r="148" spans="3:54" x14ac:dyDescent="0.35">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row>
    <row r="149" spans="3:54" x14ac:dyDescent="0.35">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row>
    <row r="150" spans="3:54" x14ac:dyDescent="0.35">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row>
    <row r="151" spans="3:54" x14ac:dyDescent="0.35">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row>
    <row r="152" spans="3:54" x14ac:dyDescent="0.35">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row>
    <row r="153" spans="3:54" x14ac:dyDescent="0.35">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row>
    <row r="154" spans="3:54" x14ac:dyDescent="0.35">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row>
    <row r="155" spans="3:54" x14ac:dyDescent="0.35">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row>
    <row r="156" spans="3:54" x14ac:dyDescent="0.35">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row>
    <row r="157" spans="3:54" x14ac:dyDescent="0.35">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row>
    <row r="158" spans="3:54" x14ac:dyDescent="0.35">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row>
    <row r="159" spans="3:54" x14ac:dyDescent="0.35">
      <c r="C159" s="48"/>
      <c r="D159" s="48"/>
      <c r="E159" s="48"/>
      <c r="F159" s="48"/>
      <c r="G159" s="48"/>
      <c r="H159" s="48"/>
      <c r="I159" s="48"/>
      <c r="J159" s="48"/>
      <c r="K159" s="48"/>
      <c r="L159" s="48"/>
      <c r="M159" s="48"/>
      <c r="N159" s="48"/>
      <c r="O159" s="48"/>
      <c r="P159" s="48"/>
      <c r="Q159" s="48"/>
      <c r="R159" s="48"/>
      <c r="S159" s="48"/>
      <c r="T159" s="48"/>
      <c r="U159" s="48"/>
      <c r="V159" s="48"/>
      <c r="W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row>
  </sheetData>
  <mergeCells count="8">
    <mergeCell ref="A1:A3"/>
    <mergeCell ref="B1:B3"/>
    <mergeCell ref="BC2:BL2"/>
    <mergeCell ref="C1:AK1"/>
    <mergeCell ref="AL1:AV1"/>
    <mergeCell ref="C2:T2"/>
    <mergeCell ref="U2:AK2"/>
    <mergeCell ref="AL2:AV2"/>
  </mergeCells>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3ADF-5741-4235-8879-36D6600701FF}">
  <sheetPr>
    <tabColor rgb="FFC00000"/>
  </sheetPr>
  <dimension ref="A1:F59"/>
  <sheetViews>
    <sheetView view="pageBreakPreview" zoomScale="90" zoomScaleNormal="100" zoomScaleSheetLayoutView="90" workbookViewId="0">
      <selection activeCell="P53" sqref="P53"/>
    </sheetView>
  </sheetViews>
  <sheetFormatPr defaultRowHeight="14.5" x14ac:dyDescent="0.35"/>
  <cols>
    <col min="1" max="1" width="15.75" customWidth="1"/>
    <col min="2" max="2" width="31" style="1" customWidth="1"/>
    <col min="3" max="3" width="79.33203125" customWidth="1"/>
    <col min="4" max="6" width="31.33203125" customWidth="1"/>
  </cols>
  <sheetData>
    <row r="1" spans="1:6" ht="42.2" customHeight="1" x14ac:dyDescent="0.35">
      <c r="A1" s="20" t="s">
        <v>205</v>
      </c>
      <c r="B1" s="20" t="s">
        <v>206</v>
      </c>
      <c r="C1" s="20" t="s">
        <v>207</v>
      </c>
      <c r="D1" s="20" t="s">
        <v>208</v>
      </c>
      <c r="E1" s="20" t="s">
        <v>209</v>
      </c>
      <c r="F1" s="20" t="s">
        <v>210</v>
      </c>
    </row>
    <row r="2" spans="1:6" ht="43.5" x14ac:dyDescent="0.35">
      <c r="A2" s="92" t="s">
        <v>211</v>
      </c>
      <c r="B2" s="21" t="s">
        <v>212</v>
      </c>
      <c r="C2" s="22" t="s">
        <v>213</v>
      </c>
      <c r="D2" s="22" t="s">
        <v>214</v>
      </c>
      <c r="E2" s="22" t="s">
        <v>215</v>
      </c>
      <c r="F2" s="22" t="s">
        <v>216</v>
      </c>
    </row>
    <row r="3" spans="1:6" ht="58" x14ac:dyDescent="0.35">
      <c r="A3" s="92"/>
      <c r="B3" s="21" t="s">
        <v>390</v>
      </c>
      <c r="C3" s="22" t="s">
        <v>391</v>
      </c>
      <c r="D3" s="22" t="s">
        <v>225</v>
      </c>
      <c r="E3" s="22" t="s">
        <v>215</v>
      </c>
      <c r="F3" s="22" t="s">
        <v>216</v>
      </c>
    </row>
    <row r="4" spans="1:6" x14ac:dyDescent="0.35">
      <c r="A4" s="92"/>
      <c r="B4" s="91" t="s">
        <v>217</v>
      </c>
      <c r="C4" s="22" t="s">
        <v>218</v>
      </c>
      <c r="D4" s="90" t="s">
        <v>214</v>
      </c>
      <c r="E4" s="90" t="s">
        <v>215</v>
      </c>
      <c r="F4" s="90" t="s">
        <v>219</v>
      </c>
    </row>
    <row r="5" spans="1:6" ht="29" x14ac:dyDescent="0.35">
      <c r="A5" s="92"/>
      <c r="B5" s="91"/>
      <c r="C5" s="22" t="s">
        <v>220</v>
      </c>
      <c r="D5" s="90"/>
      <c r="E5" s="90"/>
      <c r="F5" s="90"/>
    </row>
    <row r="6" spans="1:6" ht="29" x14ac:dyDescent="0.35">
      <c r="A6" s="92"/>
      <c r="B6" s="91"/>
      <c r="C6" s="22" t="s">
        <v>221</v>
      </c>
      <c r="D6" s="22" t="s">
        <v>214</v>
      </c>
      <c r="E6" s="22" t="s">
        <v>215</v>
      </c>
      <c r="F6" s="22" t="s">
        <v>219</v>
      </c>
    </row>
    <row r="7" spans="1:6" ht="29" x14ac:dyDescent="0.35">
      <c r="A7" s="92"/>
      <c r="B7" s="91"/>
      <c r="C7" s="22" t="s">
        <v>222</v>
      </c>
      <c r="D7" s="22" t="s">
        <v>214</v>
      </c>
      <c r="E7" s="22" t="s">
        <v>215</v>
      </c>
      <c r="F7" s="22" t="s">
        <v>219</v>
      </c>
    </row>
    <row r="8" spans="1:6" ht="58" x14ac:dyDescent="0.35">
      <c r="A8" s="92"/>
      <c r="B8" s="21" t="s">
        <v>223</v>
      </c>
      <c r="C8" s="22" t="s">
        <v>224</v>
      </c>
      <c r="D8" s="22" t="s">
        <v>225</v>
      </c>
      <c r="E8" s="22" t="s">
        <v>226</v>
      </c>
      <c r="F8" s="22" t="s">
        <v>216</v>
      </c>
    </row>
    <row r="9" spans="1:6" ht="58" x14ac:dyDescent="0.35">
      <c r="A9" s="92"/>
      <c r="B9" s="21" t="s">
        <v>227</v>
      </c>
      <c r="C9" s="22" t="s">
        <v>228</v>
      </c>
      <c r="D9" s="22" t="s">
        <v>214</v>
      </c>
      <c r="E9" s="22" t="s">
        <v>215</v>
      </c>
      <c r="F9" s="22" t="s">
        <v>229</v>
      </c>
    </row>
    <row r="10" spans="1:6" ht="130.44999999999999" x14ac:dyDescent="0.35">
      <c r="A10" s="90" t="s">
        <v>230</v>
      </c>
      <c r="B10" s="21" t="s">
        <v>231</v>
      </c>
      <c r="C10" s="22" t="s">
        <v>232</v>
      </c>
      <c r="D10" s="22" t="s">
        <v>233</v>
      </c>
      <c r="E10" s="22" t="s">
        <v>215</v>
      </c>
      <c r="F10" s="22" t="s">
        <v>234</v>
      </c>
    </row>
    <row r="11" spans="1:6" ht="29" x14ac:dyDescent="0.35">
      <c r="A11" s="90"/>
      <c r="B11" s="21" t="s">
        <v>231</v>
      </c>
      <c r="C11" s="22" t="s">
        <v>235</v>
      </c>
      <c r="D11" s="22" t="s">
        <v>233</v>
      </c>
      <c r="E11" s="22" t="s">
        <v>236</v>
      </c>
      <c r="F11" s="22" t="s">
        <v>234</v>
      </c>
    </row>
    <row r="12" spans="1:6" ht="72.5" x14ac:dyDescent="0.35">
      <c r="A12" s="90"/>
      <c r="B12" s="21" t="s">
        <v>237</v>
      </c>
      <c r="C12" s="22" t="s">
        <v>238</v>
      </c>
      <c r="D12" s="22" t="s">
        <v>239</v>
      </c>
      <c r="E12" s="22" t="s">
        <v>226</v>
      </c>
      <c r="F12" s="22" t="s">
        <v>216</v>
      </c>
    </row>
    <row r="13" spans="1:6" ht="43.5" x14ac:dyDescent="0.35">
      <c r="A13" s="90" t="s">
        <v>240</v>
      </c>
      <c r="B13" s="21" t="s">
        <v>241</v>
      </c>
      <c r="C13" s="22" t="s">
        <v>242</v>
      </c>
      <c r="D13" s="22" t="s">
        <v>214</v>
      </c>
      <c r="E13" s="22" t="s">
        <v>215</v>
      </c>
      <c r="F13" s="22" t="s">
        <v>234</v>
      </c>
    </row>
    <row r="14" spans="1:6" ht="101.45" x14ac:dyDescent="0.35">
      <c r="A14" s="90"/>
      <c r="B14" s="21" t="s">
        <v>244</v>
      </c>
      <c r="C14" s="22" t="s">
        <v>245</v>
      </c>
      <c r="D14" s="22" t="s">
        <v>243</v>
      </c>
      <c r="E14" s="22" t="s">
        <v>246</v>
      </c>
      <c r="F14" s="22" t="s">
        <v>234</v>
      </c>
    </row>
    <row r="15" spans="1:6" ht="43.5" x14ac:dyDescent="0.35">
      <c r="A15" s="90"/>
      <c r="B15" s="21" t="s">
        <v>247</v>
      </c>
      <c r="C15" s="22" t="s">
        <v>248</v>
      </c>
      <c r="D15" s="22" t="s">
        <v>249</v>
      </c>
      <c r="E15" s="22" t="s">
        <v>250</v>
      </c>
      <c r="F15" s="22" t="s">
        <v>216</v>
      </c>
    </row>
    <row r="16" spans="1:6" ht="58" x14ac:dyDescent="0.35">
      <c r="A16" s="90"/>
      <c r="B16" s="91" t="s">
        <v>251</v>
      </c>
      <c r="C16" s="90" t="s">
        <v>252</v>
      </c>
      <c r="D16" s="90" t="s">
        <v>239</v>
      </c>
      <c r="E16" s="22" t="s">
        <v>253</v>
      </c>
      <c r="F16" s="90" t="s">
        <v>234</v>
      </c>
    </row>
    <row r="17" spans="1:6" ht="87" x14ac:dyDescent="0.35">
      <c r="A17" s="90"/>
      <c r="B17" s="91"/>
      <c r="C17" s="90"/>
      <c r="D17" s="90"/>
      <c r="E17" s="22" t="s">
        <v>254</v>
      </c>
      <c r="F17" s="90"/>
    </row>
    <row r="18" spans="1:6" ht="29" x14ac:dyDescent="0.35">
      <c r="A18" s="90"/>
      <c r="B18" s="21" t="s">
        <v>255</v>
      </c>
      <c r="C18" s="22" t="s">
        <v>256</v>
      </c>
      <c r="D18" s="22" t="s">
        <v>214</v>
      </c>
      <c r="E18" s="22" t="s">
        <v>215</v>
      </c>
      <c r="F18" s="22" t="s">
        <v>234</v>
      </c>
    </row>
    <row r="19" spans="1:6" ht="115.95" x14ac:dyDescent="0.35">
      <c r="A19" s="90"/>
      <c r="B19" s="21" t="s">
        <v>515</v>
      </c>
      <c r="C19" s="22" t="s">
        <v>517</v>
      </c>
      <c r="D19" s="22" t="s">
        <v>239</v>
      </c>
      <c r="E19" s="22" t="s">
        <v>516</v>
      </c>
      <c r="F19" s="22" t="s">
        <v>234</v>
      </c>
    </row>
    <row r="20" spans="1:6" ht="41.15" customHeight="1" x14ac:dyDescent="0.35">
      <c r="A20" s="90"/>
      <c r="B20" s="91" t="s">
        <v>257</v>
      </c>
      <c r="C20" s="90" t="s">
        <v>258</v>
      </c>
      <c r="D20" s="22" t="s">
        <v>214</v>
      </c>
      <c r="E20" s="90" t="s">
        <v>215</v>
      </c>
      <c r="F20" s="90" t="s">
        <v>234</v>
      </c>
    </row>
    <row r="21" spans="1:6" x14ac:dyDescent="0.35">
      <c r="A21" s="90"/>
      <c r="B21" s="91"/>
      <c r="C21" s="90"/>
      <c r="D21" s="22" t="s">
        <v>243</v>
      </c>
      <c r="E21" s="90"/>
      <c r="F21" s="90"/>
    </row>
    <row r="22" spans="1:6" ht="43.5" x14ac:dyDescent="0.35">
      <c r="A22" s="90"/>
      <c r="B22" s="21" t="s">
        <v>259</v>
      </c>
      <c r="C22" s="22" t="s">
        <v>260</v>
      </c>
      <c r="D22" s="22" t="s">
        <v>261</v>
      </c>
      <c r="E22" s="22" t="s">
        <v>262</v>
      </c>
      <c r="F22" s="22" t="s">
        <v>234</v>
      </c>
    </row>
    <row r="23" spans="1:6" ht="47.8" customHeight="1" x14ac:dyDescent="0.35">
      <c r="A23" s="90"/>
      <c r="B23" s="91" t="s">
        <v>263</v>
      </c>
      <c r="C23" s="90" t="s">
        <v>264</v>
      </c>
      <c r="D23" s="22" t="s">
        <v>214</v>
      </c>
      <c r="E23" s="90" t="s">
        <v>215</v>
      </c>
      <c r="F23" s="90" t="s">
        <v>234</v>
      </c>
    </row>
    <row r="24" spans="1:6" x14ac:dyDescent="0.35">
      <c r="A24" s="90"/>
      <c r="B24" s="91"/>
      <c r="C24" s="90"/>
      <c r="D24" s="22" t="s">
        <v>243</v>
      </c>
      <c r="E24" s="90"/>
      <c r="F24" s="90"/>
    </row>
    <row r="25" spans="1:6" ht="87" x14ac:dyDescent="0.35">
      <c r="A25" s="90"/>
      <c r="B25" s="21" t="s">
        <v>265</v>
      </c>
      <c r="C25" s="22" t="s">
        <v>266</v>
      </c>
      <c r="D25" s="22" t="s">
        <v>243</v>
      </c>
      <c r="E25" s="22" t="s">
        <v>215</v>
      </c>
      <c r="F25" s="22" t="s">
        <v>234</v>
      </c>
    </row>
    <row r="26" spans="1:6" ht="72.5" x14ac:dyDescent="0.35">
      <c r="A26" s="90"/>
      <c r="B26" s="21" t="s">
        <v>237</v>
      </c>
      <c r="C26" s="22" t="s">
        <v>267</v>
      </c>
      <c r="D26" s="22" t="s">
        <v>239</v>
      </c>
      <c r="E26" s="22" t="s">
        <v>226</v>
      </c>
      <c r="F26" s="22" t="s">
        <v>216</v>
      </c>
    </row>
    <row r="27" spans="1:6" ht="51" customHeight="1" x14ac:dyDescent="0.35">
      <c r="A27" s="90" t="s">
        <v>268</v>
      </c>
      <c r="B27" s="91" t="s">
        <v>269</v>
      </c>
      <c r="C27" s="90" t="s">
        <v>264</v>
      </c>
      <c r="D27" s="90" t="s">
        <v>214</v>
      </c>
      <c r="E27" s="90" t="s">
        <v>215</v>
      </c>
      <c r="F27" s="90" t="s">
        <v>234</v>
      </c>
    </row>
    <row r="28" spans="1:6" x14ac:dyDescent="0.35">
      <c r="A28" s="90"/>
      <c r="B28" s="91"/>
      <c r="C28" s="90"/>
      <c r="D28" s="90"/>
      <c r="E28" s="90"/>
      <c r="F28" s="90"/>
    </row>
    <row r="29" spans="1:6" ht="43.5" x14ac:dyDescent="0.35">
      <c r="A29" s="90"/>
      <c r="B29" s="21" t="s">
        <v>270</v>
      </c>
      <c r="C29" s="22" t="s">
        <v>271</v>
      </c>
      <c r="D29" s="22" t="s">
        <v>243</v>
      </c>
      <c r="E29" s="22" t="s">
        <v>215</v>
      </c>
      <c r="F29" s="22" t="s">
        <v>234</v>
      </c>
    </row>
    <row r="30" spans="1:6" ht="29" x14ac:dyDescent="0.35">
      <c r="A30" s="90"/>
      <c r="B30" s="21" t="s">
        <v>237</v>
      </c>
      <c r="C30" s="22" t="s">
        <v>272</v>
      </c>
      <c r="D30" s="22" t="s">
        <v>243</v>
      </c>
      <c r="E30" s="22" t="s">
        <v>215</v>
      </c>
      <c r="F30" s="22" t="s">
        <v>273</v>
      </c>
    </row>
    <row r="31" spans="1:6" ht="87" x14ac:dyDescent="0.35">
      <c r="A31" s="92" t="s">
        <v>274</v>
      </c>
      <c r="B31" s="92" t="s">
        <v>275</v>
      </c>
      <c r="C31" s="22" t="s">
        <v>276</v>
      </c>
      <c r="D31" s="22" t="s">
        <v>277</v>
      </c>
      <c r="E31" s="22" t="s">
        <v>215</v>
      </c>
      <c r="F31" s="22" t="s">
        <v>216</v>
      </c>
    </row>
    <row r="32" spans="1:6" ht="43.5" x14ac:dyDescent="0.35">
      <c r="A32" s="92"/>
      <c r="B32" s="92"/>
      <c r="C32" s="22" t="s">
        <v>472</v>
      </c>
      <c r="D32" s="22" t="s">
        <v>249</v>
      </c>
      <c r="E32" s="22" t="s">
        <v>471</v>
      </c>
      <c r="F32" s="22" t="s">
        <v>216</v>
      </c>
    </row>
    <row r="33" spans="1:6" ht="43.5" x14ac:dyDescent="0.35">
      <c r="A33" s="90" t="s">
        <v>278</v>
      </c>
      <c r="B33" s="91" t="s">
        <v>279</v>
      </c>
      <c r="C33" s="22" t="s">
        <v>280</v>
      </c>
      <c r="D33" s="22" t="s">
        <v>249</v>
      </c>
      <c r="E33" s="22" t="s">
        <v>215</v>
      </c>
      <c r="F33" s="22" t="s">
        <v>216</v>
      </c>
    </row>
    <row r="34" spans="1:6" ht="72.5" x14ac:dyDescent="0.35">
      <c r="A34" s="90"/>
      <c r="B34" s="91"/>
      <c r="C34" s="22" t="s">
        <v>281</v>
      </c>
      <c r="D34" s="22" t="s">
        <v>243</v>
      </c>
      <c r="E34" s="22" t="s">
        <v>215</v>
      </c>
      <c r="F34" s="22" t="s">
        <v>216</v>
      </c>
    </row>
    <row r="35" spans="1:6" ht="43.5" x14ac:dyDescent="0.35">
      <c r="A35" s="22" t="s">
        <v>282</v>
      </c>
      <c r="B35" s="21" t="s">
        <v>283</v>
      </c>
      <c r="C35" s="22" t="s">
        <v>284</v>
      </c>
      <c r="D35" s="22" t="s">
        <v>285</v>
      </c>
      <c r="E35" s="22" t="s">
        <v>215</v>
      </c>
      <c r="F35" s="22" t="s">
        <v>234</v>
      </c>
    </row>
    <row r="36" spans="1:6" ht="29" x14ac:dyDescent="0.35">
      <c r="A36" s="90" t="s">
        <v>286</v>
      </c>
      <c r="B36" s="21" t="s">
        <v>287</v>
      </c>
      <c r="C36" s="22" t="s">
        <v>288</v>
      </c>
      <c r="D36" s="22" t="s">
        <v>243</v>
      </c>
      <c r="E36" s="22" t="s">
        <v>215</v>
      </c>
      <c r="F36" s="22" t="s">
        <v>234</v>
      </c>
    </row>
    <row r="37" spans="1:6" ht="29" x14ac:dyDescent="0.35">
      <c r="A37" s="90"/>
      <c r="B37" s="21" t="s">
        <v>289</v>
      </c>
      <c r="C37" s="22" t="s">
        <v>290</v>
      </c>
      <c r="D37" s="22" t="s">
        <v>243</v>
      </c>
      <c r="E37" s="22" t="s">
        <v>215</v>
      </c>
      <c r="F37" s="22" t="s">
        <v>234</v>
      </c>
    </row>
    <row r="38" spans="1:6" ht="29" x14ac:dyDescent="0.35">
      <c r="A38" s="90"/>
      <c r="B38" s="21" t="s">
        <v>291</v>
      </c>
      <c r="C38" s="22" t="s">
        <v>292</v>
      </c>
      <c r="D38" s="22" t="s">
        <v>293</v>
      </c>
      <c r="E38" s="22" t="s">
        <v>294</v>
      </c>
      <c r="F38" s="22" t="s">
        <v>234</v>
      </c>
    </row>
    <row r="39" spans="1:6" ht="43.5" x14ac:dyDescent="0.35">
      <c r="A39" s="90"/>
      <c r="B39" s="21" t="s">
        <v>295</v>
      </c>
      <c r="C39" s="22" t="s">
        <v>296</v>
      </c>
      <c r="D39" s="22" t="s">
        <v>214</v>
      </c>
      <c r="E39" s="22" t="s">
        <v>215</v>
      </c>
      <c r="F39" s="22" t="s">
        <v>216</v>
      </c>
    </row>
    <row r="40" spans="1:6" ht="58" x14ac:dyDescent="0.35">
      <c r="A40" s="90"/>
      <c r="B40" s="21" t="s">
        <v>297</v>
      </c>
      <c r="C40" s="22" t="s">
        <v>298</v>
      </c>
      <c r="D40" s="22" t="s">
        <v>243</v>
      </c>
      <c r="E40" s="22" t="s">
        <v>299</v>
      </c>
      <c r="F40" s="22" t="s">
        <v>234</v>
      </c>
    </row>
    <row r="41" spans="1:6" ht="58" x14ac:dyDescent="0.35">
      <c r="A41" s="90" t="s">
        <v>164</v>
      </c>
      <c r="B41" s="21" t="s">
        <v>300</v>
      </c>
      <c r="C41" s="22" t="s">
        <v>301</v>
      </c>
      <c r="D41" s="22" t="s">
        <v>214</v>
      </c>
      <c r="E41" s="22" t="s">
        <v>215</v>
      </c>
      <c r="F41" s="22" t="s">
        <v>216</v>
      </c>
    </row>
    <row r="42" spans="1:6" ht="43.5" x14ac:dyDescent="0.35">
      <c r="A42" s="90"/>
      <c r="B42" s="21" t="s">
        <v>302</v>
      </c>
      <c r="C42" s="22" t="s">
        <v>303</v>
      </c>
      <c r="D42" s="22" t="s">
        <v>293</v>
      </c>
      <c r="E42" s="22" t="s">
        <v>304</v>
      </c>
      <c r="F42" s="22" t="s">
        <v>234</v>
      </c>
    </row>
    <row r="43" spans="1:6" ht="29" x14ac:dyDescent="0.35">
      <c r="A43" s="90" t="s">
        <v>167</v>
      </c>
      <c r="B43" s="91" t="s">
        <v>305</v>
      </c>
      <c r="C43" s="22" t="s">
        <v>306</v>
      </c>
      <c r="D43" s="90" t="s">
        <v>214</v>
      </c>
      <c r="E43" s="90" t="s">
        <v>215</v>
      </c>
      <c r="F43" s="90" t="s">
        <v>216</v>
      </c>
    </row>
    <row r="44" spans="1:6" ht="29" x14ac:dyDescent="0.35">
      <c r="A44" s="90"/>
      <c r="B44" s="91"/>
      <c r="C44" s="22" t="s">
        <v>306</v>
      </c>
      <c r="D44" s="90"/>
      <c r="E44" s="90"/>
      <c r="F44" s="90"/>
    </row>
    <row r="45" spans="1:6" ht="43.5" x14ac:dyDescent="0.35">
      <c r="A45" s="90" t="s">
        <v>307</v>
      </c>
      <c r="B45" s="21" t="s">
        <v>308</v>
      </c>
      <c r="C45" s="22" t="s">
        <v>309</v>
      </c>
      <c r="D45" s="22" t="s">
        <v>243</v>
      </c>
      <c r="E45" s="22" t="s">
        <v>215</v>
      </c>
      <c r="F45" s="22" t="s">
        <v>234</v>
      </c>
    </row>
    <row r="46" spans="1:6" ht="59.85" x14ac:dyDescent="0.35">
      <c r="A46" s="90"/>
      <c r="B46" s="21" t="s">
        <v>308</v>
      </c>
      <c r="C46" s="22" t="s">
        <v>310</v>
      </c>
      <c r="D46" s="22" t="s">
        <v>243</v>
      </c>
      <c r="E46" s="22" t="s">
        <v>311</v>
      </c>
      <c r="F46" s="22" t="s">
        <v>234</v>
      </c>
    </row>
    <row r="47" spans="1:6" ht="58" x14ac:dyDescent="0.35">
      <c r="A47" s="22" t="s">
        <v>8</v>
      </c>
      <c r="B47" s="21" t="s">
        <v>469</v>
      </c>
      <c r="C47" s="22" t="s">
        <v>470</v>
      </c>
      <c r="D47" s="22" t="s">
        <v>239</v>
      </c>
      <c r="E47" s="22" t="s">
        <v>215</v>
      </c>
      <c r="F47" s="22" t="s">
        <v>216</v>
      </c>
    </row>
    <row r="48" spans="1:6" ht="43.5" x14ac:dyDescent="0.35">
      <c r="A48" s="22" t="s">
        <v>169</v>
      </c>
      <c r="B48" s="21" t="s">
        <v>312</v>
      </c>
      <c r="C48" s="22" t="s">
        <v>313</v>
      </c>
      <c r="D48" s="22" t="s">
        <v>214</v>
      </c>
      <c r="E48" s="22" t="s">
        <v>215</v>
      </c>
      <c r="F48" s="22" t="s">
        <v>216</v>
      </c>
    </row>
    <row r="49" spans="1:6" ht="43.5" x14ac:dyDescent="0.35">
      <c r="A49" s="22" t="s">
        <v>314</v>
      </c>
      <c r="B49" s="21" t="s">
        <v>312</v>
      </c>
      <c r="C49" s="22" t="s">
        <v>315</v>
      </c>
      <c r="D49" s="22" t="s">
        <v>214</v>
      </c>
      <c r="E49" s="22" t="s">
        <v>215</v>
      </c>
      <c r="F49" s="22" t="s">
        <v>216</v>
      </c>
    </row>
    <row r="50" spans="1:6" ht="43.5" x14ac:dyDescent="0.35">
      <c r="A50" s="22" t="s">
        <v>171</v>
      </c>
      <c r="B50" s="21" t="s">
        <v>316</v>
      </c>
      <c r="C50" s="22" t="s">
        <v>317</v>
      </c>
      <c r="D50" s="22" t="s">
        <v>214</v>
      </c>
      <c r="E50" s="22" t="s">
        <v>215</v>
      </c>
      <c r="F50" s="22" t="s">
        <v>216</v>
      </c>
    </row>
    <row r="51" spans="1:6" ht="43.5" x14ac:dyDescent="0.35">
      <c r="A51" s="22" t="s">
        <v>318</v>
      </c>
      <c r="B51" s="21" t="s">
        <v>319</v>
      </c>
      <c r="C51" s="22" t="s">
        <v>320</v>
      </c>
      <c r="D51" s="22" t="s">
        <v>214</v>
      </c>
      <c r="E51" s="22" t="s">
        <v>215</v>
      </c>
      <c r="F51" s="22" t="s">
        <v>216</v>
      </c>
    </row>
    <row r="52" spans="1:6" ht="43.5" x14ac:dyDescent="0.35">
      <c r="A52" s="92" t="s">
        <v>321</v>
      </c>
      <c r="B52" s="21" t="s">
        <v>322</v>
      </c>
      <c r="C52" s="22" t="s">
        <v>323</v>
      </c>
      <c r="D52" s="22" t="s">
        <v>243</v>
      </c>
      <c r="E52" s="22" t="s">
        <v>215</v>
      </c>
      <c r="F52" s="22" t="s">
        <v>216</v>
      </c>
    </row>
    <row r="53" spans="1:6" x14ac:dyDescent="0.35">
      <c r="A53" s="92"/>
      <c r="B53" s="21" t="s">
        <v>324</v>
      </c>
      <c r="C53" s="22" t="s">
        <v>325</v>
      </c>
      <c r="D53" s="22" t="s">
        <v>243</v>
      </c>
      <c r="E53" s="22" t="s">
        <v>215</v>
      </c>
      <c r="F53" s="22" t="s">
        <v>216</v>
      </c>
    </row>
    <row r="54" spans="1:6" ht="29" x14ac:dyDescent="0.35">
      <c r="A54" s="92"/>
      <c r="B54" s="21" t="s">
        <v>326</v>
      </c>
      <c r="C54" s="22" t="s">
        <v>327</v>
      </c>
      <c r="D54" s="22" t="s">
        <v>243</v>
      </c>
      <c r="E54" s="22" t="s">
        <v>215</v>
      </c>
      <c r="F54" s="22" t="s">
        <v>216</v>
      </c>
    </row>
    <row r="55" spans="1:6" ht="29.1" customHeight="1" x14ac:dyDescent="0.35">
      <c r="A55" s="92"/>
      <c r="B55" s="92" t="s">
        <v>328</v>
      </c>
      <c r="C55" s="22" t="s">
        <v>329</v>
      </c>
      <c r="D55" s="22" t="s">
        <v>243</v>
      </c>
      <c r="E55" s="22" t="s">
        <v>215</v>
      </c>
      <c r="F55" s="22" t="s">
        <v>216</v>
      </c>
    </row>
    <row r="56" spans="1:6" ht="72.5" x14ac:dyDescent="0.35">
      <c r="A56" s="92"/>
      <c r="B56" s="92"/>
      <c r="C56" s="22" t="s">
        <v>467</v>
      </c>
      <c r="D56" s="22" t="s">
        <v>239</v>
      </c>
      <c r="E56" s="22" t="s">
        <v>468</v>
      </c>
      <c r="F56" s="22" t="s">
        <v>216</v>
      </c>
    </row>
    <row r="57" spans="1:6" ht="29" x14ac:dyDescent="0.35">
      <c r="A57" s="22" t="s">
        <v>199</v>
      </c>
      <c r="B57" s="21" t="s">
        <v>330</v>
      </c>
      <c r="C57" s="22" t="s">
        <v>331</v>
      </c>
      <c r="D57" s="22" t="s">
        <v>243</v>
      </c>
      <c r="E57" s="22" t="s">
        <v>215</v>
      </c>
      <c r="F57" s="22" t="s">
        <v>216</v>
      </c>
    </row>
    <row r="58" spans="1:6" ht="59.85" x14ac:dyDescent="0.35">
      <c r="A58" s="22" t="s">
        <v>332</v>
      </c>
      <c r="B58" s="21" t="s">
        <v>333</v>
      </c>
      <c r="C58" s="22" t="s">
        <v>334</v>
      </c>
      <c r="D58" s="22" t="s">
        <v>335</v>
      </c>
      <c r="E58" s="22" t="s">
        <v>215</v>
      </c>
      <c r="F58" s="22" t="s">
        <v>336</v>
      </c>
    </row>
    <row r="59" spans="1:6" ht="43.5" x14ac:dyDescent="0.35">
      <c r="A59" s="22" t="s">
        <v>337</v>
      </c>
      <c r="B59" s="21" t="s">
        <v>338</v>
      </c>
      <c r="C59" s="22" t="s">
        <v>339</v>
      </c>
      <c r="D59" s="22" t="s">
        <v>243</v>
      </c>
      <c r="E59" s="22" t="s">
        <v>215</v>
      </c>
      <c r="F59" s="22" t="s">
        <v>216</v>
      </c>
    </row>
  </sheetData>
  <mergeCells count="39">
    <mergeCell ref="A31:A32"/>
    <mergeCell ref="B31:B32"/>
    <mergeCell ref="A10:A12"/>
    <mergeCell ref="C23:C24"/>
    <mergeCell ref="E23:E24"/>
    <mergeCell ref="F23:F24"/>
    <mergeCell ref="A2:A9"/>
    <mergeCell ref="B4:B7"/>
    <mergeCell ref="D4:D5"/>
    <mergeCell ref="E4:E5"/>
    <mergeCell ref="F4:F5"/>
    <mergeCell ref="F27:F28"/>
    <mergeCell ref="A13:A26"/>
    <mergeCell ref="B16:B17"/>
    <mergeCell ref="C16:C17"/>
    <mergeCell ref="D16:D17"/>
    <mergeCell ref="F16:F17"/>
    <mergeCell ref="B20:B21"/>
    <mergeCell ref="C20:C21"/>
    <mergeCell ref="A27:A30"/>
    <mergeCell ref="B27:B28"/>
    <mergeCell ref="C27:C28"/>
    <mergeCell ref="D27:D28"/>
    <mergeCell ref="E27:E28"/>
    <mergeCell ref="E20:E21"/>
    <mergeCell ref="F20:F21"/>
    <mergeCell ref="B23:B24"/>
    <mergeCell ref="A33:A34"/>
    <mergeCell ref="B33:B34"/>
    <mergeCell ref="A36:A40"/>
    <mergeCell ref="A41:A42"/>
    <mergeCell ref="A43:A44"/>
    <mergeCell ref="B43:B44"/>
    <mergeCell ref="D43:D44"/>
    <mergeCell ref="E43:E44"/>
    <mergeCell ref="F43:F44"/>
    <mergeCell ref="A45:A46"/>
    <mergeCell ref="B55:B56"/>
    <mergeCell ref="A52:A56"/>
  </mergeCells>
  <pageMargins left="0.70866141732283472" right="0.70866141732283472" top="0.74803149606299213" bottom="0.74803149606299213" header="0.31496062992125984" footer="0.31496062992125984"/>
  <pageSetup paperSize="9" scale="52" orientation="landscape" r:id="rId1"/>
  <headerFooter>
    <oddHeader>&amp;R12. pielikums. Kopsavilkums "Ietekmi mazinošie pasākumi"</oddHeader>
  </headerFooter>
  <rowBreaks count="3" manualBreakCount="3">
    <brk id="12" max="16383" man="1"/>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1490-A401-460A-A506-6E3E597C7AFF}">
  <sheetPr>
    <pageSetUpPr fitToPage="1"/>
  </sheetPr>
  <dimension ref="A1:G60"/>
  <sheetViews>
    <sheetView tabSelected="1" view="pageBreakPreview" topLeftCell="A37" zoomScale="60" zoomScaleNormal="100" workbookViewId="0">
      <selection activeCell="P53" sqref="P53"/>
    </sheetView>
  </sheetViews>
  <sheetFormatPr defaultRowHeight="15.9" x14ac:dyDescent="0.4"/>
  <cols>
    <col min="1" max="1" width="38.4140625" style="77" customWidth="1"/>
    <col min="2" max="2" width="102.83203125" style="77" customWidth="1"/>
    <col min="4" max="38" width="4.6640625" customWidth="1"/>
  </cols>
  <sheetData>
    <row r="1" spans="1:7" ht="20.6" x14ac:dyDescent="0.35">
      <c r="A1" s="94" t="str" cm="1">
        <f t="array" ref="A1">'Apkopojums par pasākumiem'!B1&amp;": " &amp; INDEX('Apkopojums par pasākumiem'!A4:AV43,E1,2)</f>
        <v>VES objekta nosaukums: VV1</v>
      </c>
      <c r="B1" s="94"/>
      <c r="E1">
        <v>1</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95.4"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t="str" cm="1">
        <f t="array" ref="B9">INDEX('Apkopojums par pasākumiem'!A4:AV43,E1,6)</f>
        <v>Ievērot nosacījumus apkalpes laukuma izbūvei - neskarot biotopus (O)</v>
      </c>
      <c r="D9" s="69"/>
      <c r="E9" s="70"/>
      <c r="G9" s="78"/>
    </row>
    <row r="10" spans="1:7" ht="31.8" x14ac:dyDescent="0.35">
      <c r="A10" s="67" t="str">
        <f>'Apkopojums par pasākumiem'!G3</f>
        <v>Biotopu aizsardzība rekomendācijas pēc IVN</v>
      </c>
      <c r="B10" s="68" t="str" cm="1">
        <f t="array" ref="B10">INDEX('Apkopojums par pasākumiem'!A4:AV43,E1,7)</f>
        <v>Ievērot nosacījumus apkalpes laukuma izbūvei - neskarot biotopus (O)</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43.1" x14ac:dyDescent="0.35">
      <c r="A12" s="67" t="str">
        <f>'Apkopojums par pasākumiem'!I3</f>
        <v xml:space="preserve">ĪA sugas (eksperta atzinums) </v>
      </c>
      <c r="B12" s="68" t="str" cm="1">
        <f t="array" ref="B12">INDEX('Apkopojums par pasākumiem'!A4:AV43,E1,9)</f>
        <v>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Jāizvēlas viens no abiem VV1, VV82/VV42 ,VV36 scenārijiem, eksperts rekomendē atteikties no VV1 un VV82, ja vien nav kādi tehnoloģiskie apsvērumi, ka labāk būtu atteikties no VV42 un VV36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47.7" x14ac:dyDescent="0.35">
      <c r="A29" s="67" t="str">
        <f>'Apkopojums par pasākumiem'!X3</f>
        <v xml:space="preserve">Biotopi (eksperta atzinums) </v>
      </c>
      <c r="B29" s="68" t="str" cm="1">
        <f t="array" ref="B29">INDEX('Apkopojums par pasākumiem'!A4:AV43,E1,24)</f>
        <v xml:space="preserve"> Gar piebraucamo ceļu no rietumu (Vilku ceļa malā) puses biotops 9010*_1 (vienlaikus Hellera ķīļlapes Anastrophyllum hellerianum dzīvotne). Neznīcināt biotopu 9010* (poligons 18LM156_1158), kas ir Hellera ķīļlapes dzīvotne (O)</v>
      </c>
      <c r="D29" s="69"/>
      <c r="E29" s="70"/>
    </row>
    <row r="30" spans="1:7" ht="31.8" x14ac:dyDescent="0.35">
      <c r="A30" s="67" t="str">
        <f>'Apkopojums par pasākumiem'!Y3</f>
        <v>Biotopu aizsardzība rekomendācijas pēc IVN</v>
      </c>
      <c r="B30" s="68" t="str" cm="1">
        <f t="array" ref="B30">INDEX('Apkopojums par pasākumiem'!A4:AV43,E1,25)</f>
        <v>Kabeļtrase izvietojama ceļa ziemeļu pusē, lai neizinīcinātu biotopu (poligons 18LM156_1158) (O)</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t="str" cm="1">
        <f t="array" ref="B32">INDEX('Apkopojums par pasākumiem'!A4:AV43,E1,27)</f>
        <v>Neiznīcināt Hellera ķīļlapes dzīvotni (poligons 18LM156_1158) (O)</v>
      </c>
      <c r="E32" s="70"/>
    </row>
    <row r="33" spans="1:5" ht="31.8" x14ac:dyDescent="0.35">
      <c r="A33" s="67" t="str">
        <f>'Apkopojums par pasākumiem'!AB3</f>
        <v>ĪA sugas rekomendācijas pēc IVN</v>
      </c>
      <c r="B33" s="68" t="str" cm="1">
        <f t="array" ref="B33">INDEX('Apkopojums par pasākumiem'!A4:AV43,E1,28)</f>
        <v>kabeļtrase izvietojama ceļa ziemeļu pusē, lai neizinīcinātu biotopu (poligons 18LM156_1158) (O)</v>
      </c>
      <c r="D33" s="69"/>
      <c r="E33" s="70"/>
    </row>
    <row r="34" spans="1:5" s="66" customFormat="1" ht="31.8" x14ac:dyDescent="0.4">
      <c r="A34" s="67" t="str">
        <f>'Apkopojums par pasākumiem'!AC3</f>
        <v>ĪA sugas rekomendācijas pēc IVN Pamatojums</v>
      </c>
      <c r="B34" s="68" t="str" cm="1">
        <f t="array" ref="B34">INDEX('Apkopojums par pasākumiem'!A4:AV43,E1,29)</f>
        <v>Eksperta atzinums</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hidden="1" x14ac:dyDescent="0.35">
      <c r="A43" s="72"/>
      <c r="B43" s="76"/>
      <c r="D43" s="69"/>
      <c r="E43" s="70"/>
    </row>
    <row r="44" spans="1:5" hidden="1" x14ac:dyDescent="0.35">
      <c r="A44" s="72"/>
      <c r="B44" s="76"/>
      <c r="D44" s="69"/>
      <c r="E44" s="70"/>
    </row>
    <row r="45" spans="1:5" ht="20.6" x14ac:dyDescent="0.35">
      <c r="A45" s="94" t="str" cm="1">
        <f t="array" ref="A45">'Apkopojums par pasākumiem'!B1&amp;": " &amp; INDEX('Apkopojums par pasākumiem'!A4:AV43,E1,2)</f>
        <v>VES objekta nosaukums: VV1</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79.5"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(1) VES apturēt līdz stundai pirms un pēc gan lokālā saullēkta, gan saulrieta planētājputnu aizsardzībai no 1. aprīļa līdz 1. oktobrim (O), (2) ievērot pūču aizsardzības pasākumus (trokšņa ierobežojumi) (R)</v>
      </c>
      <c r="E50" s="70"/>
      <c r="G50" s="78"/>
    </row>
    <row r="51" spans="1:7" ht="127.2"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ar DAP saskaņo nepieciešamo kameru skaitu un izvietojumu VES parkā (O)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(2) ievērot pūču aizsardzības pasākumus (trokšņa ierobežojumi), izvēlēties pēc iespējas klusāku VES modeli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1" fitToHeight="0" orientation="portrait" r:id="rId1"/>
  <rowBreaks count="2" manualBreakCount="2">
    <brk id="23" max="1" man="1"/>
    <brk id="42" max="1" man="1"/>
  </rowBreaks>
  <colBreaks count="1" manualBreakCount="1">
    <brk id="1" max="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DA8C-BF33-431C-A6FA-1BDAE672D21E}">
  <sheetPr>
    <pageSetUpPr fitToPage="1"/>
  </sheetPr>
  <dimension ref="A1:G60"/>
  <sheetViews>
    <sheetView tabSelected="1" view="pageBreakPreview" topLeftCell="A38" zoomScale="60" zoomScaleNormal="100" workbookViewId="0">
      <selection activeCell="P53" sqref="P53"/>
    </sheetView>
  </sheetViews>
  <sheetFormatPr defaultRowHeight="15.9" x14ac:dyDescent="0.4"/>
  <cols>
    <col min="1" max="1" width="38.4140625" style="77" customWidth="1"/>
    <col min="2" max="2" width="90.9140625" style="77" customWidth="1"/>
    <col min="4" max="38" width="4.6640625" customWidth="1"/>
  </cols>
  <sheetData>
    <row r="1" spans="1:7" ht="20.6" x14ac:dyDescent="0.35">
      <c r="A1" s="94" t="str" cm="1">
        <f t="array" ref="A1">'Apkopojums par pasākumiem'!B1&amp;": " &amp; INDEX('Apkopojums par pasākumiem'!A4:AV43,E1,2)</f>
        <v>VES objekta nosaukums: VV7</v>
      </c>
      <c r="B1" s="94"/>
      <c r="E1">
        <v>2</v>
      </c>
    </row>
    <row r="2" spans="1:7" hidden="1" x14ac:dyDescent="0.4"/>
    <row r="3" spans="1:7" ht="18.25" x14ac:dyDescent="0.35">
      <c r="A3" s="95" t="str">
        <f>'Apkopojums par pasākumiem'!C1</f>
        <v>Projektēšanas un būvniecības perioda nosacījumi/ ierobežojumi (O (obligātie); R (rekomendējošie))</v>
      </c>
      <c r="B3" s="95"/>
    </row>
    <row r="4" spans="1:7" s="66" customFormat="1" hidden="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31.8" x14ac:dyDescent="0.35">
      <c r="A9" s="67" t="str">
        <f>'Apkopojums par pasākumiem'!F3</f>
        <v xml:space="preserve">Biotopi (eksperta atzinums) </v>
      </c>
      <c r="B9" s="68" t="str" cm="1">
        <f t="array" ref="B9">INDEX('Apkopojums par pasākumiem'!A4:AV43,E1,6)</f>
        <v xml:space="preserve">Apbūves laukuma radītais susināšanas efekts varētu ietekmēt biotopa 9010*_3 poligonus 18LM156_1215, 23AP116_400, 24TC182_6, 24TC182_7 </v>
      </c>
      <c r="D9" s="69"/>
      <c r="E9" s="70"/>
      <c r="G9" s="78"/>
    </row>
    <row r="10" spans="1:7" ht="31.8" x14ac:dyDescent="0.35">
      <c r="A10" s="67" t="str">
        <f>'Apkopojums par pasākumiem'!G3</f>
        <v>Biotopu aizsardzība rekomendācijas pēc IVN</v>
      </c>
      <c r="B10" s="68" t="str" cm="1">
        <f t="array" ref="B10">INDEX('Apkopojums par pasākumiem'!A4:AV43,E1,7)</f>
        <v>Izvēlēties apkopes laukuma risinājumu bez sāngrāvjiem, lai neietekmētu biotopa 9010*_3 poligonus 18LM156_1215, 23AP116_400, 24TC182_6, 24TC182_7  (O)</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59" x14ac:dyDescent="0.35">
      <c r="A12" s="67" t="str">
        <f>'Apkopojums par pasākumiem'!I3</f>
        <v xml:space="preserve">ĪA sugas (eksperta atzinums) </v>
      </c>
      <c r="B12" s="68" t="str" cm="1">
        <f t="array" ref="B12">INDEX('Apkopojums par pasākumiem'!A4:AV43,E1,9)</f>
        <v>kritalas ar diametru &gt;25 cm nepieciešams saglabāt un pārvietot uz blakusesošajām mežaudzēm (visos gadījumos), pirms atmežošanas darbu veikšanas jākonsultējas atkārtoti ar bezmugurkaulnieku ekspertu par pārvietojamajiem kokiem un tam piemērotajām vietām (O); Saglabāt apbūves laukuma apkārtnē biotopa 9010*_3 poligonus 18LM156_1215, 23AP116_400, 24TC182_6, 24TC182_7, kas ir arī Hellera ķīļlapes un parazītiskās kladonijas dzīvotne (R);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2" s="69"/>
      <c r="E12" s="70"/>
      <c r="G12" s="78"/>
    </row>
    <row r="13" spans="1:7" ht="143.1" x14ac:dyDescent="0.35">
      <c r="A13" s="67" t="str">
        <f>'Apkopojums par pasākumiem'!J3</f>
        <v>ĪA sugas rekomendācijas pēc IVN</v>
      </c>
      <c r="B13" s="68" t="str" cm="1">
        <f t="array" ref="B13">INDEX('Apkopojums par pasākumiem'!A4:AV43,E1,10)</f>
        <v>Saglabāt kritalas ar diametru &gt;25 cm nepieciešams saglabāt un pārvietot uz blakusesošajām mežaudzēm, pirms atmežošanas darbu veikšanas jākonsultējas atkārtoti ar bezmugurkaulnieku ekspertu par pārvietojamajiem kokiem un tam piemērotajām vietām (O); Izvēlēties apkopes laukuma risinājumu bez sāngrāvjiem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hidden="1"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63.6" x14ac:dyDescent="0.35">
      <c r="A29" s="67" t="str">
        <f>'Apkopojums par pasākumiem'!X3</f>
        <v xml:space="preserve">Biotopi (eksperta atzinums) </v>
      </c>
      <c r="B29" s="68" t="str" cm="1">
        <f t="array" ref="B29">INDEX('Apkopojums par pasākumiem'!A4:AV43,E1,24)</f>
        <v>Ievērot nosacījumus ceļa būvniecības ietekmes mazināšanai uz biotopu 91E0*(dabas liegumā 18LM156_970), 7140 (18JS178_870), 91D0* (18LM156_1216) ; aizsargājama dabas pieminekļa – dižkoka – teritoriju pie Medņu mājām. Neplānot piebraucamo ceļu no rietumu puses gar dabas liegumu “Purgailes upes meži” (O)</v>
      </c>
      <c r="D29" s="69"/>
      <c r="E29" s="70"/>
    </row>
    <row r="30" spans="1:7" ht="31.8" x14ac:dyDescent="0.35">
      <c r="A30" s="67" t="str">
        <f>'Apkopojums par pasākumiem'!Y3</f>
        <v>Biotopu aizsardzība rekomendācijas pēc IVN</v>
      </c>
      <c r="B30" s="68" t="str" cm="1">
        <f t="array" ref="B30">INDEX('Apkopojums par pasākumiem'!A4:AV43,E1,25)</f>
        <v>Ceļu izbūvēt no Bulvāra ceļa austrumu puses, apejot aizsargājamos biotopus izmantojot esošu ceļu, ārpus meža biotopu platībām. (O)</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ht="31.8" x14ac:dyDescent="0.4">
      <c r="A32" s="67" t="str">
        <f>'Apkopojums par pasākumiem'!AA3</f>
        <v>ĪA sugas (eksperta atzinums)</v>
      </c>
      <c r="B32" s="68" t="str" cm="1">
        <f t="array" ref="B32">INDEX('Apkopojums par pasākumiem'!A4:AV43,E1,27)</f>
        <v>Ceļa izbūves laikā Dižkoka saglabāšana - neietekmēt dižkoka aizsargjoslu ID 32634 (O), ja piebraucamais ceļš tiek plānots no rietumu puses</v>
      </c>
      <c r="E32" s="70"/>
    </row>
    <row r="33" spans="1:5" x14ac:dyDescent="0.35">
      <c r="A33" s="67" t="str">
        <f>'Apkopojums par pasākumiem'!AB3</f>
        <v>ĪA sugas rekomendācijas pēc IVN</v>
      </c>
      <c r="B33" s="68" t="str" cm="1">
        <f t="array" ref="B33">INDEX('Apkopojums par pasākumiem'!A4:AV43,E1,28)</f>
        <v>Ceļu izbūvēt no novietnes VV4 puses, apejot aizsargājamos biotopus šajā teritorijā (O)</v>
      </c>
      <c r="D33" s="69"/>
      <c r="E33" s="70"/>
    </row>
    <row r="34" spans="1:5" s="66" customFormat="1" ht="31.8" x14ac:dyDescent="0.4">
      <c r="A34" s="67" t="str">
        <f>'Apkopojums par pasākumiem'!AC3</f>
        <v>ĪA sugas rekomendācijas pēc IVN Pamatojums</v>
      </c>
      <c r="B34" s="68" t="str" cm="1">
        <f t="array" ref="B34">INDEX('Apkopojums par pasākumiem'!A4:AV43,E1,29)</f>
        <v>Eksperta atzinums</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hidden="1" x14ac:dyDescent="0.35">
      <c r="A43" s="72"/>
      <c r="B43" s="76"/>
      <c r="D43" s="69"/>
      <c r="E43" s="70"/>
    </row>
    <row r="44" spans="1:5" hidden="1" x14ac:dyDescent="0.35">
      <c r="A44" s="72"/>
      <c r="B44" s="76"/>
      <c r="D44" s="69"/>
      <c r="E44" s="70"/>
    </row>
    <row r="45" spans="1:5" ht="20.6" x14ac:dyDescent="0.35">
      <c r="A45" s="94" t="str" cm="1">
        <f t="array" ref="A45">'Apkopojums par pasākumiem'!B1&amp;": " &amp; INDEX('Apkopojums par pasākumiem'!A4:AV43,E1,2)</f>
        <v>VES objekta nosaukums: VV7</v>
      </c>
      <c r="B45" s="94"/>
      <c r="D45" s="69"/>
      <c r="E45" s="74"/>
    </row>
    <row r="46" spans="1:5" hidden="1" x14ac:dyDescent="0.35">
      <c r="A46" s="65"/>
      <c r="B46" s="65"/>
      <c r="D46" s="69"/>
    </row>
    <row r="47" spans="1:5" ht="18.25" x14ac:dyDescent="0.35">
      <c r="A47" s="97" t="str">
        <f>'Apkopojums par pasākumiem'!AL1</f>
        <v>Ekspluatācijas perioda ierobežojumi (O (obligātie); R (rekomendējošie))</v>
      </c>
      <c r="B47" s="97"/>
      <c r="D47" s="69"/>
    </row>
    <row r="48" spans="1:5" hidden="1" x14ac:dyDescent="0.35">
      <c r="A48" s="65"/>
      <c r="B48" s="65"/>
      <c r="D48" s="69"/>
    </row>
    <row r="49" spans="1:7" ht="17.3" x14ac:dyDescent="0.35">
      <c r="A49" s="93" t="str">
        <f>'Apkopojums par pasākumiem'!AL2</f>
        <v>VES un montāžas un apkalpes laukumi</v>
      </c>
      <c r="B49" s="93"/>
    </row>
    <row r="50" spans="1:7" ht="127.2"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VES darbības pielāgošana laikā starp 1. aprīli un 15. maiju varētu būt nepieciešama vienu stundu pirms un pēc saulrieta (R)</v>
      </c>
      <c r="E50" s="70"/>
      <c r="G50" s="78"/>
    </row>
    <row r="51" spans="1:7" ht="190.75"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apturēt līdz stundai pirms un pēc gan lokālā saullēkta, gan saulrieta planētājputnu aizsardzībai no 1. aprīļa līdz 1. oktobrim, ja to nevar novērst ar kameru risinājumu, kas tiek precizēts pirmsbūvniecības monitoringa laikā (O) ,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2"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2"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7" fitToHeight="0" orientation="portrait" r:id="rId1"/>
  <rowBreaks count="2" manualBreakCount="2">
    <brk id="23" max="1" man="1"/>
    <brk id="43" max="1" man="1"/>
  </rowBreaks>
  <colBreaks count="1" manualBreakCount="1">
    <brk id="1" max="5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CDD0-C5BE-4FE6-B6D4-F9B557E40D3B}">
  <sheetPr>
    <pageSetUpPr fitToPage="1"/>
  </sheetPr>
  <dimension ref="A1:G60"/>
  <sheetViews>
    <sheetView tabSelected="1" view="pageBreakPreview" topLeftCell="A51" zoomScale="60" zoomScaleNormal="100" workbookViewId="0">
      <selection activeCell="P53" sqref="P53"/>
    </sheetView>
  </sheetViews>
  <sheetFormatPr defaultRowHeight="15.9" x14ac:dyDescent="0.4"/>
  <cols>
    <col min="1" max="1" width="38.4140625" style="77" customWidth="1"/>
    <col min="2" max="2" width="84.08203125" style="77" customWidth="1"/>
    <col min="4" max="38" width="4.6640625" customWidth="1"/>
  </cols>
  <sheetData>
    <row r="1" spans="1:7" ht="20.6" x14ac:dyDescent="0.35">
      <c r="A1" s="94" t="str" cm="1">
        <f t="array" ref="A1">'Apkopojums par pasākumiem'!B1&amp;": " &amp; INDEX('Apkopojums par pasākumiem'!A4:AV43,E1,2)</f>
        <v>VES objekta nosaukums: VV9</v>
      </c>
      <c r="B1" s="94"/>
      <c r="E1">
        <v>3</v>
      </c>
    </row>
    <row r="2" spans="1:7" hidden="1" x14ac:dyDescent="0.4"/>
    <row r="3" spans="1:7" ht="18.25" x14ac:dyDescent="0.35">
      <c r="A3" s="95" t="str">
        <f>'Apkopojums par pasākumiem'!C1</f>
        <v>Projektēšanas un būvniecības perioda nosacījumi/ ierobežojumi (O (obligātie); R (rekomendējošie))</v>
      </c>
      <c r="B3" s="95"/>
    </row>
    <row r="4" spans="1:7" s="66" customFormat="1" hidden="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31.8" x14ac:dyDescent="0.35">
      <c r="A9" s="67" t="str">
        <f>'Apkopojums par pasākumiem'!F3</f>
        <v xml:space="preserve">Biotopi (eksperta atzinums) </v>
      </c>
      <c r="B9" s="68" t="str" cm="1">
        <f t="array" ref="B9">INDEX('Apkopojums par pasākumiem'!A4:AV43,E1,6)</f>
        <v>Ievērot nosacījumus apkalpes laukuma izbūvei - neskarot biotopu 91T0 (18EO128_993 un 18EO128_997) (O)</v>
      </c>
      <c r="D9" s="69"/>
      <c r="E9" s="70"/>
      <c r="G9" s="78"/>
    </row>
    <row r="10" spans="1:7" ht="31.8" x14ac:dyDescent="0.35">
      <c r="A10" s="67" t="str">
        <f>'Apkopojums par pasākumiem'!G3</f>
        <v>Biotopu aizsardzība rekomendācijas pēc IVN</v>
      </c>
      <c r="B10" s="68" t="str" cm="1">
        <f t="array" ref="B10">INDEX('Apkopojums par pasākumiem'!A4:AV43,E1,7)</f>
        <v>Ievērot nosacījumus apkalpes laukuma izbūvei - neskarot biotopu 91T0 (18EO128_993 un 18EO128_997) (O)</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27.2" x14ac:dyDescent="0.35">
      <c r="A12" s="67" t="str">
        <f>'Apkopojums par pasākumiem'!I3</f>
        <v xml:space="preserve">ĪA sugas (eksperta atzinums) </v>
      </c>
      <c r="B12" s="68" t="str" cm="1">
        <f t="array" ref="B12">INDEX('Apkopojums par pasākumiem'!A4:AV43,E1,9)</f>
        <v>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Gar piebraucamo ceļu Baltijas dzegužpirkstītes atradne. Ietekmes mazināšanai ņemt vērā apkopes un montāzas laukuma izbūves nosacījumus - neskart biotopu 91T0 (O)</v>
      </c>
      <c r="D29" s="69"/>
      <c r="E29" s="70"/>
    </row>
    <row r="30" spans="1:7" ht="47.7" x14ac:dyDescent="0.35">
      <c r="A30" s="67" t="str">
        <f>'Apkopojums par pasākumiem'!Y3</f>
        <v>Biotopu aizsardzība rekomendācijas pēc IVN</v>
      </c>
      <c r="B30" s="68" t="str" cm="1">
        <f t="array" ref="B30">INDEX('Apkopojums par pasākumiem'!A4:AV43,E1,25)</f>
        <v>Kabeļtrašu izveide gar piebraucamo ceļu īslaicīgi ietekmēs Baltijas dzegužpirkstītes atradni. Ietekmes samazināšanai vēlams mainīt apbūves laukuma konfigurāciju, lai neskartu biotopu 91T0. (O)</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t="str" cm="1">
        <f t="array" ref="B32">INDEX('Apkopojums par pasākumiem'!A4:AV43,E1,27)</f>
        <v>Gar piebraucamo ceļu Baltijas dzegužpirkstītes atradne.</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hidden="1"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VV9</v>
      </c>
      <c r="B45" s="94"/>
      <c r="D45" s="69"/>
      <c r="E45" s="74"/>
    </row>
    <row r="46" spans="1:5" hidden="1" x14ac:dyDescent="0.35">
      <c r="A46" s="65"/>
      <c r="B46" s="65"/>
      <c r="D46" s="69"/>
    </row>
    <row r="47" spans="1:5" ht="18.25" x14ac:dyDescent="0.35">
      <c r="A47" s="97" t="str">
        <f>'Apkopojums par pasākumiem'!AL1</f>
        <v>Ekspluatācijas perioda ierobežojumi (O (obligātie); R (rekomendējošie))</v>
      </c>
      <c r="B47" s="97"/>
      <c r="D47" s="69"/>
    </row>
    <row r="48" spans="1:5" hidden="1" x14ac:dyDescent="0.35">
      <c r="A48" s="65"/>
      <c r="B48" s="65"/>
      <c r="D48" s="69"/>
    </row>
    <row r="49" spans="1:7" ht="17.3" x14ac:dyDescent="0.35">
      <c r="A49" s="93" t="str">
        <f>'Apkopojums par pasākumiem'!AL2</f>
        <v>VES un montāžas un apkalpes laukumi</v>
      </c>
      <c r="B49" s="93"/>
    </row>
    <row r="50" spans="1:7" ht="127.2"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VES darbības pielāgošana laikā starp 1. aprīli un 15. maiju varētu būt nepieciešama vienu stundu pirms un pēc saulrieta (R)</v>
      </c>
      <c r="E50" s="70"/>
      <c r="G50" s="78"/>
    </row>
    <row r="51" spans="1:7" ht="178.6"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ap saullēktu/saulrietu planētājputnu aizsardzībai (no 1. aprīļa līdz 1. oktobrim), ja to nevar novērst ar kameru risinājumu, kas tiek precizēts pirmsbūvniecības monitoringa laikā (O),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v>
      </c>
      <c r="E51" s="70"/>
      <c r="G51" s="78"/>
    </row>
    <row r="52" spans="1:7" ht="31.8" x14ac:dyDescent="0.35">
      <c r="A52" s="67" t="str">
        <f>'Apkopojums par pasākumiem'!AN3</f>
        <v>Putnu aizsardzība rekomendācijas pēc IVN Pamatojums</v>
      </c>
      <c r="B52" s="68" t="str" cm="1">
        <f t="array" ref="B52">INDEX('Apkopojums par pasākumiem'!A4:AV43,E1,40)</f>
        <v xml:space="preserve">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2"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1" fitToHeight="0" orientation="portrait" r:id="rId1"/>
  <rowBreaks count="2" manualBreakCount="2">
    <brk id="23" max="1" man="1"/>
    <brk id="43" max="1" man="1"/>
  </rowBreaks>
  <colBreaks count="1" manualBreakCount="1">
    <brk id="1" max="5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91B2-1D19-41A5-9C92-B1745B87D44F}">
  <sheetPr>
    <pageSetUpPr fitToPage="1"/>
  </sheetPr>
  <dimension ref="A1:G60"/>
  <sheetViews>
    <sheetView tabSelected="1" view="pageBreakPreview" topLeftCell="A51" zoomScale="60" zoomScaleNormal="100" workbookViewId="0">
      <selection activeCell="P53" sqref="P53"/>
    </sheetView>
  </sheetViews>
  <sheetFormatPr defaultRowHeight="15.9" x14ac:dyDescent="0.4"/>
  <cols>
    <col min="1" max="1" width="39.83203125" style="77" customWidth="1"/>
    <col min="2" max="2" width="90" style="77" customWidth="1"/>
    <col min="4" max="38" width="4.6640625" customWidth="1"/>
  </cols>
  <sheetData>
    <row r="1" spans="1:7" ht="20.6" x14ac:dyDescent="0.35">
      <c r="A1" s="94" t="str" cm="1">
        <f t="array" ref="A1">'Apkopojums par pasākumiem'!B1&amp;": " &amp; INDEX('Apkopojums par pasākumiem'!A4:AV43,E1,2)</f>
        <v>VES objekta nosaukums: VV16</v>
      </c>
      <c r="B1" s="94"/>
      <c r="E1">
        <v>4</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79.5"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67.8"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48.25" customHeight="1" x14ac:dyDescent="0.35">
      <c r="A12" s="67" t="str">
        <f>'Apkopojums par pasākumiem'!I3</f>
        <v xml:space="preserve">ĪA sugas (eksperta atzinums) </v>
      </c>
      <c r="B12" s="68" t="str" cm="1">
        <f t="array" ref="B12">INDEX('Apkopojums par pasākumiem'!A4:AV43,E1,9)</f>
        <v>kritalas ar diametru &gt;25 cm nepieciešams saglabāt un pārvietot uz blakusesošajām mežaudzēm, pirms atmežošanas darbu veikšanas jākonsultējas atkārtoti ar bezmugurkaulnieku ekspertu par pārvietojamajiem kokiem un tam piemērotajām vietām (O); Pirms darbu uzsākšanas pārbaudīt esparsetes atradnes un veikt padziļinātu sugas taksonomijas pārbaudi; gadījumā, ja tā ir smiltāja esparsete, plānot sugas indivīdu pārstādīšanu (R);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2" s="69"/>
      <c r="E12" s="70"/>
      <c r="G12" s="78"/>
    </row>
    <row r="13" spans="1:7" ht="116.5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pirms atmežošanas darbu veikšanas jākonsultējas atkārtoti ar bezmugurkaulnieku ekspertu par pārvietojamajiem kokiem un tam piemērotajām vietām (O); ja nepieciešamas veikt ĪA sugas pārstādīšanu (R) ;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7.7"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1.8"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36.950000000000003" customHeight="1" x14ac:dyDescent="0.35">
      <c r="A23" s="67" t="str">
        <f>'Apkopojums par pasākumiem'!T3</f>
        <v>Citi</v>
      </c>
      <c r="B23" s="68" t="str" cm="1">
        <f t="array" ref="B23">INDEX('Apkopojums par pasākumiem'!A4:AV43,E1,20)</f>
        <v>Izvēloties VES projekta īstenotājam jāizvēlas VES, kuru radītais troksnis ievēro PVO rekomendācijas, uzstādīt VES ar pēc iespējas zemāku trokšņa emisijas līmeni vai aerodinamiski uzlabotiem spārniem (O)</v>
      </c>
      <c r="D23" s="71"/>
      <c r="E23" s="70"/>
      <c r="G23" s="78"/>
    </row>
    <row r="24" spans="1:7" hidden="1"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Kabeļtrašu un iespējamās piebraucamā ceļa rekonstrukcijas ietvaros var tikt iznīcināti līdz 2,8 ha biotopa 91T0_1</v>
      </c>
      <c r="D29" s="69"/>
      <c r="E29" s="70"/>
    </row>
    <row r="30" spans="1:7" ht="47.7" x14ac:dyDescent="0.35">
      <c r="A30" s="67" t="str">
        <f>'Apkopojums par pasākumiem'!Y3</f>
        <v>Biotopu aizsardzība rekomendācijas pēc IVN</v>
      </c>
      <c r="B30" s="68" t="str" cm="1">
        <f t="array" ref="B30">INDEX('Apkopojums par pasākumiem'!A4:AV43,E1,25)</f>
        <v xml:space="preserve">Izvēlēties tikai vienu ceļa pusi kabeļa būvniecībai un novietot to esošajā ceļa trasē, rekonstrukciju veikt minimāli nepieciešamajā apjomā, nepadziļināt ceļa sāngrāvjus posmā gar biotopu 91D0* (O) </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ht="31.8" x14ac:dyDescent="0.4">
      <c r="A32" s="67" t="str">
        <f>'Apkopojums par pasākumiem'!AA3</f>
        <v>ĪA sugas (eksperta atzinums)</v>
      </c>
      <c r="B32" s="68" t="str" cm="1">
        <f t="array" ref="B32">INDEX('Apkopojums par pasākumiem'!A4:AV43,E1,27)</f>
        <v xml:space="preserve">Var būt susināšanas ietekme uz biotopu 91D0* un Hellera ķīļlapes dzīvotni (22JS178_105) līdz 1,6 ha platībā  (O) </v>
      </c>
      <c r="E32" s="70"/>
    </row>
    <row r="33" spans="1:5" ht="95.4" x14ac:dyDescent="0.35">
      <c r="A33" s="67" t="str">
        <f>'Apkopojums par pasākumiem'!AB3</f>
        <v>ĪA sugas rekomendācijas pēc IVN</v>
      </c>
      <c r="B33" s="68" t="str" cm="1">
        <f t="array" ref="B33">INDEX('Apkopojums par pasākumiem'!A4:AV43,E1,28)</f>
        <v xml:space="preserve">Izvēlēties tikai vienu ceļa pusi kabeļa būvniecībai un novietot to esošajā ceļa trasē, rekonstrukciju veikt minimāli nepieciešamajā apjomā, nepadziļināt ceļa sāngrāvjus posmā gar biotopu 91D0*  (O) ; Pirms darbu uzsākšanas pārbaudīt esparsetes atradnes un veikt padziļinātu sugas taksonomijas pārbaudi; gadījumā, ja tā ir smiltāja esparsete, plānot sugas indivīdu pārstādīšanu (ņemot vērā, ka esošās atradnes fitocenoze nav noturīga un ar laiku aizaugs, jāizvēlas vieta ar pastāvīgu mērenu traucējumu).  </v>
      </c>
      <c r="D33" s="69"/>
      <c r="E33" s="70"/>
    </row>
    <row r="34" spans="1:5" s="66" customFormat="1" ht="31.8" x14ac:dyDescent="0.4">
      <c r="A34" s="67" t="str">
        <f>'Apkopojums par pasākumiem'!AC3</f>
        <v>ĪA sugas rekomendācijas pēc IVN Pamatojums</v>
      </c>
      <c r="B34" s="68" t="str" cm="1">
        <f t="array" ref="B34">INDEX('Apkopojums par pasākumiem'!A4:AV43,E1,29)</f>
        <v>Eksperta atzinums</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47.7"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1.8"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VV16</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90.75"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uz medņu riestiem starp 1. aprīli un 15. maiju laika periodā no saullēkta līdz 4 stundām pēc saullēkta un vienu stundu pirms un pēc saulrieta;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270.25"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laika periodā no saullēkta līdz 4 stundām pēc saullēkta un vienu stundu pirms un pēc saulrieta jāpielāgo turbīnas darbība, lai to novērstu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2"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3.900000000000006"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7" fitToHeight="0" orientation="portrait" r:id="rId1"/>
  <rowBreaks count="2" manualBreakCount="2">
    <brk id="23" max="1" man="1"/>
    <brk id="43" max="1" man="1"/>
  </rowBreaks>
  <colBreaks count="1" manualBreakCount="1">
    <brk id="1" max="5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353F-E0FE-413C-A489-194EFC6F84B3}">
  <sheetPr>
    <pageSetUpPr fitToPage="1"/>
  </sheetPr>
  <dimension ref="A1:G60"/>
  <sheetViews>
    <sheetView tabSelected="1" view="pageBreakPreview" zoomScale="60" zoomScaleNormal="100" workbookViewId="0">
      <selection activeCell="P53" sqref="P53"/>
    </sheetView>
  </sheetViews>
  <sheetFormatPr defaultRowHeight="15.9" x14ac:dyDescent="0.4"/>
  <cols>
    <col min="1" max="1" width="38.4140625" style="77" customWidth="1"/>
    <col min="2" max="2" width="87.75" style="77" customWidth="1"/>
    <col min="4" max="38" width="4.6640625" customWidth="1"/>
  </cols>
  <sheetData>
    <row r="1" spans="1:7" ht="20.6" x14ac:dyDescent="0.35">
      <c r="A1" s="94" t="str" cm="1">
        <f t="array" ref="A1">'Apkopojums par pasākumiem'!B1&amp;": " &amp; INDEX('Apkopojums par pasākumiem'!A4:AV43,E1,2)</f>
        <v>VES objekta nosaukums: VV20</v>
      </c>
      <c r="B1" s="94"/>
      <c r="E1">
        <v>5</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4.05"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8.1" customHeight="1" x14ac:dyDescent="0.35">
      <c r="A12" s="67" t="str">
        <f>'Apkopojums par pasākumiem'!I3</f>
        <v xml:space="preserve">ĪA sugas (eksperta atzinums) </v>
      </c>
      <c r="B12" s="68" t="str" cm="1">
        <f t="array" ref="B12">INDEX('Apkopojums par pasākumiem'!A4:AV43,E1,9)</f>
        <v>Uz blakus mežaudzi jāpārvieto lielās kritalas no apbūves laukuma; kritalas ar diametru &gt;25 cm nepieciešams saglabāt un pārvietot uz blakusesošajām mežaudzēm,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2" s="69"/>
      <c r="E12" s="70"/>
      <c r="G12" s="78"/>
    </row>
    <row r="13" spans="1:7" ht="114.5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9.6"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Ēveles radara 17 km zonā (O); Jānodrošina, ka iespējama VES turbīnu spārnu sildīšana vai apstrāde ar materiālu, kas nodrošina, lai uz spārniem neveidojas apledojums. Kā arī, apledojuma gadījumā uz turbīnu spārniem, jāspēj nodrošināt to apturēšana (O)</v>
      </c>
      <c r="D23" s="71"/>
      <c r="E23" s="70"/>
      <c r="G23" s="78"/>
    </row>
    <row r="24" spans="1:7" hidden="1"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cm="1">
        <f t="array" ref="B29">INDEX('Apkopojums par pasākumiem'!A4:AV43,E1,24)</f>
        <v>0</v>
      </c>
      <c r="D29" s="69"/>
      <c r="E29" s="70"/>
    </row>
    <row r="30" spans="1:7" ht="31.8" x14ac:dyDescent="0.35">
      <c r="A30" s="67" t="str">
        <f>'Apkopojums par pasākumiem'!Y3</f>
        <v>Biotopu aizsardzība rekomendācijas pēc IVN</v>
      </c>
      <c r="B30" s="68" cm="1">
        <f t="array" ref="B30">INDEX('Apkopojums par pasākumiem'!A4:AV43,E1,25)</f>
        <v>0</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ht="31.8" x14ac:dyDescent="0.4">
      <c r="A32" s="67" t="str">
        <f>'Apkopojums par pasākumiem'!AA3</f>
        <v>ĪA sugas (eksperta atzinums)</v>
      </c>
      <c r="B32" s="68" t="str" cm="1">
        <f t="array" ref="B32">INDEX('Apkopojums par pasākumiem'!A4:AV43,E1,27)</f>
        <v xml:space="preserve">Piebraucamā ceļa ziemeļu pusē konstatētas plašas un bagātīgas ĪA sugu – smiltāja neļķes Dianthus arenarius un pļavas silpurenes Pulsatilla pratensis audzes (R) </v>
      </c>
      <c r="E32" s="70"/>
    </row>
    <row r="33" spans="1:5" ht="31.8" x14ac:dyDescent="0.35">
      <c r="A33" s="67" t="str">
        <f>'Apkopojums par pasākumiem'!AB3</f>
        <v>ĪA sugas rekomendācijas pēc IVN</v>
      </c>
      <c r="B33" s="68" t="str" cm="1">
        <f t="array" ref="B33">INDEX('Apkopojums par pasākumiem'!A4:AV43,E1,28)</f>
        <v xml:space="preserve">Neplānot ceļa paplašināšanu un kabeļtrasi izbūvēt izbūvēt piebraucamā ceļa dienvidu pusē (R) </v>
      </c>
      <c r="D33" s="69"/>
      <c r="E33" s="70"/>
    </row>
    <row r="34" spans="1:5" s="66" customFormat="1" ht="31.8" x14ac:dyDescent="0.4">
      <c r="A34" s="67" t="str">
        <f>'Apkopojums par pasākumiem'!AC3</f>
        <v>ĪA sugas rekomendācijas pēc IVN Pamatojums</v>
      </c>
      <c r="B34" s="68" t="str" cm="1">
        <f t="array" ref="B34">INDEX('Apkopojums par pasākumiem'!A4:AV43,E1,29)</f>
        <v>Eksperta atzinums</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hidden="1" x14ac:dyDescent="0.35">
      <c r="A43" s="72"/>
      <c r="B43" s="76"/>
      <c r="D43" s="69"/>
      <c r="E43" s="70"/>
    </row>
    <row r="44" spans="1:5" hidden="1" x14ac:dyDescent="0.35">
      <c r="A44" s="72"/>
      <c r="B44" s="76"/>
      <c r="D44" s="69"/>
      <c r="E44" s="70"/>
    </row>
    <row r="45" spans="1:5" ht="20.6" x14ac:dyDescent="0.35">
      <c r="A45" s="94" t="str" cm="1">
        <f t="array" ref="A45">'Apkopojums par pasākumiem'!B1&amp;": " &amp; INDEX('Apkopojums par pasākumiem'!A4:AV43,E1,2)</f>
        <v>VES objekta nosaukums: VV20</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75.8"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Ja konstatē potenciālo melnā stārķa ligzdu, tad VES atrodas teritorijā, kur ligzdošanas iecirknis kvalificējas kā ilglaicīga un populācijas saglabāšanai nozīmīga teritorija, VES darbība nav iespējama;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221.15"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Ja pirmsbūvniecības periodā konstatē melnā stārķa ligzdu, tad kopā ar sertificētu ekspertu un DAP tiek saskaņoti risinājumi VES būvniecībai;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6.900000000000006"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8.1"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7.4"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15.05" customHeight="1"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9" fitToHeight="0" orientation="portrait" r:id="rId1"/>
  <rowBreaks count="2" manualBreakCount="2">
    <brk id="23" max="1" man="1"/>
    <brk id="43" max="1" man="1"/>
  </rowBreaks>
  <colBreaks count="1" manualBreakCount="1">
    <brk id="1" max="5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352B-5945-4B25-8994-9EB364AA2758}">
  <sheetPr>
    <pageSetUpPr fitToPage="1"/>
  </sheetPr>
  <dimension ref="A1:G60"/>
  <sheetViews>
    <sheetView tabSelected="1" view="pageBreakPreview" topLeftCell="A50" zoomScale="60" zoomScaleNormal="100" workbookViewId="0">
      <selection activeCell="P53" sqref="P53"/>
    </sheetView>
  </sheetViews>
  <sheetFormatPr defaultRowHeight="15.9" x14ac:dyDescent="0.4"/>
  <cols>
    <col min="1" max="1" width="38.4140625" style="77" customWidth="1"/>
    <col min="2" max="2" width="84.25" style="77" customWidth="1"/>
    <col min="4" max="38" width="4.6640625" customWidth="1"/>
  </cols>
  <sheetData>
    <row r="1" spans="1:7" ht="20.6" x14ac:dyDescent="0.35">
      <c r="A1" s="94" t="str" cm="1">
        <f t="array" ref="A1">'Apkopojums par pasākumiem'!B1&amp;": " &amp; INDEX('Apkopojums par pasākumiem'!A4:AV43,E1,2)</f>
        <v>VES objekta nosaukums: VV21</v>
      </c>
      <c r="B1" s="94"/>
      <c r="E1">
        <v>6</v>
      </c>
    </row>
    <row r="2" spans="1:7" hidden="1" x14ac:dyDescent="0.4"/>
    <row r="3" spans="1:7" ht="18.25" x14ac:dyDescent="0.35">
      <c r="A3" s="95" t="str">
        <f>'Apkopojums par pasākumiem'!C1</f>
        <v>Projektēšanas un būvniecības perioda nosacījumi/ ierobežojumi (O (obligātie); R (rekomendējošie))</v>
      </c>
      <c r="B3" s="95"/>
    </row>
    <row r="4" spans="1:7" s="66" customFormat="1" hidden="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4.05"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2" s="69"/>
      <c r="E12" s="70"/>
      <c r="G12" s="78"/>
    </row>
    <row r="13" spans="1:7" ht="114.5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7.8" customHeight="1" x14ac:dyDescent="0.35">
      <c r="A15" s="67" t="str">
        <f>'Apkopojums par pasākumiem'!L3</f>
        <v>Troksnis pēc IVN</v>
      </c>
      <c r="B15" s="68" t="str" cm="1">
        <f t="array" ref="B15">INDEX('Apkopojums par pasākumiem'!A4:AV43,E1,12)</f>
        <v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v>
      </c>
      <c r="D15" s="69"/>
      <c r="E15" s="70"/>
      <c r="G15" s="78"/>
    </row>
    <row r="16" spans="1:7" ht="47.7" x14ac:dyDescent="0.35">
      <c r="A16" s="67" t="str">
        <f>'Apkopojums par pasākumiem'!M3</f>
        <v>Ainava</v>
      </c>
      <c r="B16" s="68" t="str" cm="1">
        <f t="array" ref="B16">INDEX('Apkopojums par pasākumiem'!A4:AV43,E1,13)</f>
        <v xml:space="preserve">Novirzīt plānoto VES izbūves laukumu ~50 m uz DA, ārpus biotopa poligona, dziļāk jaunaudzes nogabalā, lai samazinātu VES redzamību no pieminekļa "Akmens obelisks", no autoceļa "Pieminekļa ceļš"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51.9"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7.4"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 xml:space="preserve">Izvēloties VES projekta īstenotājam jāizvēlas VES, kuru radītais troksnis ievēro PVO rekomendācijas, uzstādīt VES ar pēc iespējas zemāku trokšņa emisijas līmeni vai aerodinamiski uzlabotiem spārniem (O) </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Ierīkojot kabeļtrasi, var tikt skarts biotops 91T0_1 (poligoni 18SU869_354, 18LS674_670) 0,17 ha platībā gar pievedceļu</v>
      </c>
      <c r="D29" s="69"/>
      <c r="E29" s="70"/>
    </row>
    <row r="30" spans="1:7" ht="31.8" x14ac:dyDescent="0.35">
      <c r="A30" s="67" t="str">
        <f>'Apkopojums par pasākumiem'!Y3</f>
        <v>Biotopu aizsardzība rekomendācijas pēc IVN</v>
      </c>
      <c r="B30" s="68" t="str" cm="1">
        <f t="array" ref="B30">INDEX('Apkopojums par pasākumiem'!A4:AV43,E1,25)</f>
        <v>Izvēlēties pretējo ceļa pusi vai izvietojot kabeļus esošajā ceļa trasē neskarot biotops 91T0_1 (poligoni 18SU869_354, 18LS674_670) (O)</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ht="63.6" x14ac:dyDescent="0.35">
      <c r="A36" s="67" t="str">
        <f>'Apkopojums par pasākumiem'!AE3</f>
        <v>Ainava</v>
      </c>
      <c r="B36" s="68" t="str" cm="1">
        <f t="array" ref="B36">INDEX('Apkopojums par pasākumiem'!A4:AV43,E1,31)</f>
        <v xml:space="preserve">Ceļam veidot parastās egles stādījumus, kas nosedz turbīnas pamatni, vēlams divās paralēlās rindās. Stādot rindas, izmantot vismaz pusotru metru augstu stādmateriālu. Nedrīkst iznīcināt maršruta - autoceļš "Pieminekļa ceļš" informatīvos stendus, kas izvietoti gar to, pie objektiem. (R) </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VV21</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11.3" x14ac:dyDescent="0.35">
      <c r="A50" s="67" t="str">
        <f>'Apkopojums par pasākumiem'!AL3</f>
        <v>Putnu aizsardzība (eksperta atzinums, rekomendējošie pasākumi)</v>
      </c>
      <c r="B50" s="68" t="str" cm="1">
        <f t="array" ref="B50">INDEX('Apkopojums par pasākumiem'!A4:AV43,E1,38)</f>
        <v xml:space="preserve">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ievērot pūču aizsardzības pasākumus (trokšņa ierobežojumi) (R); Ja konstatē potenciālo melnā stārķa ligzdu, tad VES atrodas teritorijā, kur ligzdošanas iecirknis kvalificējas kā ilglaicīga un populācijas saglabāšanai nozīmīga teritorija, VES darbība nav iespējama. </v>
      </c>
      <c r="E50" s="70"/>
      <c r="G50" s="78"/>
    </row>
    <row r="51" spans="1:7" ht="159"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ievērot pūču aizsardzības pasākumus (trokšņa ierobežojumi), izvēlēties pēc iespējas klusāku VES modeli un risinājumu, kas tiek precizēts pirmsbūvniecības monitoringa laikā (O). Ja pirmsbūvniecības periodā konstatē melnā stārķa ligzdu, tad kopā ar sertificētu ekspertu un DAP tiek saskaņoti risinājumi VES būvniecībai</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2"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1" fitToHeight="0" orientation="portrait" r:id="rId1"/>
  <rowBreaks count="2" manualBreakCount="2">
    <brk id="23" max="1" man="1"/>
    <brk id="43" max="1" man="1"/>
  </rowBreaks>
  <colBreaks count="1" manualBreakCount="1">
    <brk id="1" max="5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CF9D-358A-4B13-9894-8D390C3B2769}">
  <sheetPr>
    <pageSetUpPr fitToPage="1"/>
  </sheetPr>
  <dimension ref="A1:G60"/>
  <sheetViews>
    <sheetView tabSelected="1" view="pageBreakPreview" topLeftCell="A50" zoomScale="60" zoomScaleNormal="100" workbookViewId="0">
      <selection activeCell="P53" sqref="P53"/>
    </sheetView>
  </sheetViews>
  <sheetFormatPr defaultRowHeight="15.9" x14ac:dyDescent="0.4"/>
  <cols>
    <col min="1" max="1" width="36.58203125" style="77" customWidth="1"/>
    <col min="2" max="2" width="91.08203125" style="77" customWidth="1"/>
    <col min="4" max="38" width="4.6640625" customWidth="1"/>
  </cols>
  <sheetData>
    <row r="1" spans="1:7" ht="20.6" x14ac:dyDescent="0.35">
      <c r="A1" s="94" t="str" cm="1">
        <f t="array" ref="A1">'Apkopojums par pasākumiem'!B1&amp;": " &amp; INDEX('Apkopojums par pasākumiem'!A4:AV43,E1,2)</f>
        <v>VES objekta nosaukums: VV22</v>
      </c>
      <c r="B1" s="94"/>
      <c r="E1">
        <v>7</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2.2"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115.95" customHeight="1" x14ac:dyDescent="0.35">
      <c r="A9" s="67" t="str">
        <f>'Apkopojums par pasākumiem'!F3</f>
        <v xml:space="preserve">Biotopi (eksperta atzinums) </v>
      </c>
      <c r="B9" s="68" t="str" cm="1">
        <f t="array" ref="B9">INDEX('Apkopojums par pasākumiem'!A4:AV43,E1,6)</f>
        <v>Apkalpes laukuma teritorijā esošie nogabali (291.kv. 41.un 42. nog. un 303.kv. 1., 2. un 3. (daļa), 4. nog.) pašlaik nav uzskatāmi par atbilstošiem biotopa 91T0 minimālajiem kritērijiem (nepietiekams ķērpju segums). Neskatoties uz to, ka šobrīd platībā Cladina ģints ķērpji ir sastopami un ir iekšzemes kāpu reljefs, biotopa 91T0 attīstība/izveidošanās ir sagaidāma tikai tad, ja tiek veikti mērķtiecīgi pasākumi biotopam atbilstošas zemsedzes veģetācijas attīstībai. Lai saglabātu apvidum raksturīgo reljefu un iespēju biotopa 91T0 attīstībai, var izskatīt iespēju pārplānot novietni (novirzot uz ziemeļiem, līdzenumā, un apbūves laukuma konfigurāciju plānojot ar iespējami mazāku ietekmi uz reljefu)</v>
      </c>
      <c r="D9" s="69"/>
      <c r="E9" s="70"/>
      <c r="G9" s="78"/>
    </row>
    <row r="10" spans="1:7" ht="31.8" x14ac:dyDescent="0.35">
      <c r="A10" s="67" t="str">
        <f>'Apkopojums par pasākumiem'!G3</f>
        <v>Biotopu aizsardzība rekomendācijas pēc IVN</v>
      </c>
      <c r="B10" s="68" t="str" cm="1">
        <f t="array" ref="B10">INDEX('Apkopojums par pasākumiem'!A4:AV43,E1,7)</f>
        <v xml:space="preserve">Pārplānot novietni (novirzot uz ziemeļiem, līdzenumā, un apbūves laukuma konfigurāciju plānojot ar iespējami mazāku ietekmi uz reljefu) (O) </v>
      </c>
      <c r="D10" s="69"/>
      <c r="E10" s="70"/>
      <c r="G10" s="78"/>
    </row>
    <row r="11" spans="1:7" ht="47.7" x14ac:dyDescent="0.35">
      <c r="A11" s="67" t="str">
        <f>'Apkopojums par pasākumiem'!H3</f>
        <v>Biotopu aizsardzība rekomendācijas pēc IVN Pamatojums</v>
      </c>
      <c r="B11" s="68" t="str" cm="1">
        <f t="array" ref="B11">INDEX('Apkopojums par pasākumiem'!A4:AV43,E1,8)</f>
        <v xml:space="preserve">Lai saglabātu apvidum raksturīgo reljefu un iespēju biotopa 91T0 attīstībai, izskatīt iespēju pārplānot novietni (novirzot uz ziemeļiem, līdzenumā, un apbūves laukuma konfigurāciju plānojot ar iespējami mazāku ietekmi uz reljefu) (O) </v>
      </c>
      <c r="D11" s="71"/>
      <c r="E11" s="70"/>
      <c r="G11" s="78"/>
    </row>
    <row r="12" spans="1:7" ht="132.35" customHeight="1" x14ac:dyDescent="0.35">
      <c r="A12" s="67" t="str">
        <f>'Apkopojums par pasākumiem'!I3</f>
        <v xml:space="preserve">ĪA sugas (eksperta atzinums) </v>
      </c>
      <c r="B12" s="68" t="str" cm="1">
        <f t="array" ref="B12">INDEX('Apkopojums par pasākumiem'!A4:AV43,E1,9)</f>
        <v xml:space="preserve">liela diametra &gt;25 cm kritalas darbu gaitā būtu jāpārvieto uz tuvējām mežaudzēm, pirms atmežošanas darbu veikšanas jākonsultējas atkārtoti ar bezmugurkaulnieku ekspertu par pārvietojamajiem kokiem un tam piemērotajām vietām (O) ; rekomendējams precizēt VES izbūves laukumu, lai iespējami mazākā skaitā iznīcinātu lielos (apkārtmērs 04–0,5 m) parastos kadiķus Juniperus communis, kas atrodas laukuma teritorijā (R);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96.3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(R) ; apkalpes laukuma novietojuma korekcija, apmēram 50m uz dienvidiem (R);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8.15"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51.9" customHeight="1"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8.15"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23.4" customHeight="1"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20.100000000000001" customHeight="1"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4.6"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Jānodrošina, ka iespējama VES turbīnu spārnu sildīšana vai apstrāde ar materiālu, kas nodrošina, lai uz spārniem neveidojas apledojums. Kā arī, apledojuma gadījumā uz turbīnu spārniem jāspēj nodrošināt to apturēšana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47.7" x14ac:dyDescent="0.35">
      <c r="A29" s="67" t="str">
        <f>'Apkopojums par pasākumiem'!X3</f>
        <v xml:space="preserve">Biotopi (eksperta atzinums) </v>
      </c>
      <c r="B29" s="68" t="str" cm="1">
        <f t="array" ref="B29">INDEX('Apkopojums par pasākumiem'!A4:AV43,E1,24)</f>
        <v xml:space="preserve">Ievērot ietekmi mazinošus pasākumus, lai saglabātu gar piebraucamo ceļu biotopu 9010*_1 (poligons 18VB850_174), izvērtēt, ja nepieciešama ceļa iztaisnošana, var tikt iznīcināta daļa biotopa poligona (O)  </v>
      </c>
      <c r="D29" s="69"/>
      <c r="E29" s="70"/>
    </row>
    <row r="30" spans="1:7" ht="31.8" x14ac:dyDescent="0.35">
      <c r="A30" s="67" t="str">
        <f>'Apkopojums par pasākumiem'!Y3</f>
        <v>Biotopu aizsardzība rekomendācijas pēc IVN</v>
      </c>
      <c r="B30" s="68" t="str" cm="1">
        <f t="array" ref="B30">INDEX('Apkopojums par pasākumiem'!A4:AV43,E1,25)</f>
        <v xml:space="preserve">Kabeļtrasi ierīkot pievedceļa rietumu pusē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VV22</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46.80000000000001"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207.15"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30" customHeight="1"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8" fitToHeight="0" orientation="portrait" r:id="rId1"/>
  <rowBreaks count="2" manualBreakCount="2">
    <brk id="23" max="1" man="1"/>
    <brk id="43" max="1" man="1"/>
  </rowBreaks>
  <colBreaks count="1" manualBreakCount="1">
    <brk id="1" max="5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A997-F39E-40D9-A8A1-D4DB654DECB8}">
  <sheetPr>
    <pageSetUpPr fitToPage="1"/>
  </sheetPr>
  <dimension ref="A1:G60"/>
  <sheetViews>
    <sheetView tabSelected="1" view="pageBreakPreview" topLeftCell="A10" zoomScale="60" zoomScaleNormal="100" workbookViewId="0">
      <selection activeCell="P53" sqref="P53"/>
    </sheetView>
  </sheetViews>
  <sheetFormatPr defaultRowHeight="15.9" x14ac:dyDescent="0.4"/>
  <cols>
    <col min="1" max="1" width="38.4140625" style="77" customWidth="1"/>
    <col min="2" max="2" width="87.08203125" style="77" customWidth="1"/>
    <col min="4" max="38" width="4.6640625" customWidth="1"/>
  </cols>
  <sheetData>
    <row r="1" spans="1:7" ht="20.6" x14ac:dyDescent="0.35">
      <c r="A1" s="94" t="str" cm="1">
        <f t="array" ref="A1">'Apkopojums par pasākumiem'!B1&amp;": " &amp; INDEX('Apkopojums par pasākumiem'!A4:AV43,E1,2)</f>
        <v>VES objekta nosaukums: VV24</v>
      </c>
      <c r="B1" s="94"/>
      <c r="E1">
        <v>8</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6.400000000000006"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13.15"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1.7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50.5"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8.65"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2.75"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t="str" cm="1">
        <f t="array" ref="B23">INDEX('Apkopojums par pasākumiem'!A4:AV43,E1,20)</f>
        <v>Ēveles radara 17 km zonā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4.05"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Ceļa iztaisnošanai un kabeļtrases izbūvei var būt negatīva ietekme uz biotopiem 9010*_1  (18VB850_174)</v>
      </c>
      <c r="D29" s="69"/>
      <c r="E29" s="70"/>
    </row>
    <row r="30" spans="1:7" ht="21.05" customHeight="1" x14ac:dyDescent="0.35">
      <c r="A30" s="67" t="str">
        <f>'Apkopojums par pasākumiem'!Y3</f>
        <v>Biotopu aizsardzība rekomendācijas pēc IVN</v>
      </c>
      <c r="B30" s="68" t="str" cm="1">
        <f t="array" ref="B30">INDEX('Apkopojums par pasākumiem'!A4:AV43,E1,25)</f>
        <v xml:space="preserve">Neveikt ceļa taisnošanu biotopa teritorijā, kabeļtrasi veidot ceļa otrā pusē (O) </v>
      </c>
      <c r="D30" s="69"/>
      <c r="E30" s="70"/>
    </row>
    <row r="31" spans="1:7" ht="111.75"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50.5"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50.5" customHeight="1"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5.1" customHeight="1"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VV24</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85" customHeight="1" x14ac:dyDescent="0.35">
      <c r="A50" s="67" t="str">
        <f>'Apkopojums par pasākumiem'!AL3</f>
        <v>Putnu aizsardzība (eksperta atzinums, rekomendējošie pasākumi)</v>
      </c>
      <c r="B50" s="68" t="str" cm="1">
        <f t="array" ref="B50">INDEX('Apkopojums par pasākumiem'!A4:AV43,E1,38)</f>
        <v xml:space="preserve">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barus veidojošo migrējošo putnu (no 15. februāra līdz 15. maijam un no 1. septembra līdz 15. novembrim) aizsardzībai; Ja konstatē potenciālo melnā stārķa ligzdu, tad VES atrodas teritorijā, kur ligzdošanas iecirknis kvalificējas kā ilglaicīga un populācijas saglabāšanai nozīmīga teritorija, VES darbība nav iespējama. </v>
      </c>
      <c r="E50" s="70"/>
      <c r="G50" s="78"/>
    </row>
    <row r="51" spans="1:7" ht="160.85" customHeight="1"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Ja pirmsbūvniecības periodā konstatē melnā stārķa ligzdu, tad kopā ar sertificētu ekspertu un DAP tiek saskaņoti risinājumi VES būvniecībai;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5.45"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65"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2.85"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65.95"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9" fitToHeight="0" orientation="portrait" r:id="rId1"/>
  <rowBreaks count="2" manualBreakCount="2">
    <brk id="23" max="1" man="1"/>
    <brk id="43" max="1" man="1"/>
  </rowBreaks>
  <colBreaks count="1" manualBreakCount="1">
    <brk id="1" max="5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CF67B-BDC2-4FC4-9B22-09E0A110083A}">
  <sheetPr>
    <pageSetUpPr fitToPage="1"/>
  </sheetPr>
  <dimension ref="A1:G60"/>
  <sheetViews>
    <sheetView tabSelected="1" view="pageBreakPreview" topLeftCell="A37" zoomScale="60" zoomScaleNormal="100" workbookViewId="0">
      <selection activeCell="P53" sqref="P53"/>
    </sheetView>
  </sheetViews>
  <sheetFormatPr defaultRowHeight="15.9" x14ac:dyDescent="0.4"/>
  <cols>
    <col min="1" max="1" width="38.4140625" style="77" customWidth="1"/>
    <col min="2" max="2" width="85.33203125" style="77" customWidth="1"/>
    <col min="4" max="38" width="4.6640625" customWidth="1"/>
  </cols>
  <sheetData>
    <row r="1" spans="1:7" ht="20.6" x14ac:dyDescent="0.35">
      <c r="A1" s="94" t="str" cm="1">
        <f t="array" ref="A1">'Apkopojums par pasākumiem'!B1&amp;": " &amp; INDEX('Apkopojums par pasākumiem'!A4:AV43,E1,2)</f>
        <v>VES objekta nosaukums: VV26</v>
      </c>
      <c r="B1" s="94"/>
      <c r="E1">
        <v>9</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5.45"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09.9"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6.3"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9.6"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5.1"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t="str" cm="1">
        <f t="array" ref="B23">INDEX('Apkopojums par pasākumiem'!A4:AV43,E1,20)</f>
        <v>Ēveles radara 17 km zonā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6.400000000000006"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t="str" cm="1">
        <f t="array" ref="B29">INDEX('Apkopojums par pasākumiem'!A4:AV43,E1,24)</f>
        <v xml:space="preserve">Ievērot ietekmi mazinošus pasākumus, uz biotopu 9010* (poligons 22JS178_61) (O) </v>
      </c>
      <c r="D29" s="69"/>
      <c r="E29" s="70"/>
    </row>
    <row r="30" spans="1:7" ht="31.8" x14ac:dyDescent="0.35">
      <c r="A30" s="67" t="str">
        <f>'Apkopojums par pasākumiem'!Y3</f>
        <v>Biotopu aizsardzība rekomendācijas pēc IVN</v>
      </c>
      <c r="B30" s="68" t="str" cm="1">
        <f t="array" ref="B30">INDEX('Apkopojums par pasākumiem'!A4:AV43,E1,25)</f>
        <v xml:space="preserve">Kabeļtrasi izbūvēt biotopam pretējā ceļa pusē, VES un ceļa sāngrāvi plānot tā, lai nebūtu susināšanas ietekmes uz biotopiem (O) </v>
      </c>
      <c r="D30" s="69"/>
      <c r="E30" s="70"/>
    </row>
    <row r="31" spans="1:7" ht="109.9"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48.65"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48.15" customHeight="1"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2.75" customHeight="1"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3.700000000000003" customHeight="1"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hidden="1"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VV26</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11.3" x14ac:dyDescent="0.35">
      <c r="A50" s="67" t="str">
        <f>'Apkopojums par pasākumiem'!AL3</f>
        <v>Putnu aizsardzība (eksperta atzinums, rekomendējošie pasākumi)</v>
      </c>
      <c r="B50" s="68" t="str" cm="1">
        <f t="array" ref="B50">INDEX('Apkopojums par pasākumiem'!A4:AV43,E1,38)</f>
        <v xml:space="preserve">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barus veidojošo migrējošo putnu (no 15. februāra līdz 15. maijam un no 1. septembra līdz 15. novembrim) aizsardzībai; Ja konstatē potenciālo melnā stārķa ligzdu, tad VES atrodas teritorijā, kur ligzdošanas iecirknis kvalificējas kā ilglaicīga un populācijas saglabāšanai nozīmīga teritorija, VES darbība nav iespējama. </v>
      </c>
      <c r="E50" s="70"/>
      <c r="G50" s="78"/>
    </row>
    <row r="51" spans="1:7" ht="158.05000000000001"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Ja pirmsbūvniecības periodā konstatē melnā stārķa ligzdu, tad kopā ar sertificētu ekspertu un DAP tiek saskaņoti risinājumi VES būvniecībai</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6.400000000000006"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8.1"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2.85"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69.7"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0" fitToHeight="0" orientation="portrait" r:id="rId1"/>
  <rowBreaks count="2" manualBreakCount="2">
    <brk id="23" max="1" man="1"/>
    <brk id="43" max="1" man="1"/>
  </rowBreaks>
  <colBreaks count="1" manualBreakCount="1">
    <brk id="1" max="5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80F06-FCDD-462A-AF9B-B0CBC7AF359D}">
  <sheetPr>
    <pageSetUpPr fitToPage="1"/>
  </sheetPr>
  <dimension ref="A1:G60"/>
  <sheetViews>
    <sheetView tabSelected="1" view="pageBreakPreview" topLeftCell="A44" zoomScale="60" zoomScaleNormal="100" workbookViewId="0">
      <selection activeCell="P53" sqref="P53"/>
    </sheetView>
  </sheetViews>
  <sheetFormatPr defaultRowHeight="15.9" x14ac:dyDescent="0.4"/>
  <cols>
    <col min="1" max="1" width="38.4140625" style="77" customWidth="1"/>
    <col min="2" max="2" width="88.58203125" style="77" customWidth="1"/>
    <col min="4" max="38" width="4.6640625" customWidth="1"/>
  </cols>
  <sheetData>
    <row r="1" spans="1:7" ht="20.6" x14ac:dyDescent="0.35">
      <c r="A1" s="94" t="str" cm="1">
        <f t="array" ref="A1">'Apkopojums par pasākumiem'!B1&amp;": " &amp; INDEX('Apkopojums par pasākumiem'!A4:AV43,E1,2)</f>
        <v>VES objekta nosaukums: VV28</v>
      </c>
      <c r="B1" s="94"/>
      <c r="E1">
        <v>10</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79.95" customHeight="1"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 Uz D no šī brīža VES montāžas un apkalpes vietas ir ieplānota plaša cirsma. Jāizskata iespēja VES pārbīdīt pa jauno cirsmu ~300 m uz D, maksimāli jaunās cirsmas D galā. Šobrīd VES ir par tuvu pieteiktam (vēl neesošam) apodziņa ML (O)</v>
      </c>
      <c r="D6" s="69"/>
      <c r="E6" s="70"/>
      <c r="G6" s="78"/>
    </row>
    <row r="7" spans="1:7" ht="95.4" x14ac:dyDescent="0.35">
      <c r="A7" s="67" t="str">
        <f>'Apkopojums par pasākumiem'!D3</f>
        <v xml:space="preserve">Putnu aizsardzības rekomendācijas un nosacījumi pēc IVN </v>
      </c>
      <c r="B7" s="68" t="str" cm="1">
        <f t="array" ref="B7">INDEX('Apkopojums par pasākumiem'!A4:AV43,E1,4)</f>
        <v>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Jāprecizē VES novietojums, jo atrodas pārāk tuvu plānotajam apodziņa mikroliegumam, šobrīd novietojums tiek saglabāts (O)</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31.8" x14ac:dyDescent="0.35">
      <c r="A9" s="67" t="str">
        <f>'Apkopojums par pasākumiem'!F3</f>
        <v xml:space="preserve">Biotopi (eksperta atzinums) </v>
      </c>
      <c r="B9" s="68" t="str" cm="1">
        <f t="array" ref="B9">INDEX('Apkopojums par pasākumiem'!A4:AV43,E1,6)</f>
        <v>Var būt susināšanas ietekme uz biotopu 9010* (23GE079_52 un LVM2020) un Hellera ķīļlapes dzīvotni. Tiks iznīcināta gada staipekņa atradne</v>
      </c>
      <c r="D9" s="69"/>
      <c r="E9" s="70"/>
      <c r="G9" s="78"/>
    </row>
    <row r="10" spans="1:7" ht="18.7" customHeight="1" x14ac:dyDescent="0.35">
      <c r="A10" s="67" t="str">
        <f>'Apkopojums par pasākumiem'!G3</f>
        <v>Biotopu aizsardzība rekomendācijas pēc IVN</v>
      </c>
      <c r="B10" s="68" t="str" cm="1">
        <f t="array" ref="B10">INDEX('Apkopojums par pasākumiem'!A4:AV43,E1,7)</f>
        <v xml:space="preserve">VES izbūves ietvaros nepadziļināt sāngrāvjus zem pašreizējās augstuma atzīmes. (O)  </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13.15"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4.1"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7.25"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8.65"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1.35"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51" customHeight="1" x14ac:dyDescent="0.35">
      <c r="A23" s="67" t="str">
        <f>'Apkopojums par pasākumiem'!T3</f>
        <v>Citi</v>
      </c>
      <c r="B23" s="68" t="str" cm="1">
        <f t="array" ref="B23">INDEX('Apkopojums par pasākumiem'!A4:AV43,E1,20)</f>
        <v xml:space="preserve">Ēveles radara 17 km zonā (O); uz D no šībrīža VES montāžas un apkalpes vietas ir ieplānota plaša cirsma. Jāizskata iespēja VES pārbīdīt pa jauno cirsmu ~300 m uz D, maksimāli jaunās cirsmas D galā. Šobrīd VES ir par tuvu pieteiktam (vēl neesošam) apodziņa ML (R) </v>
      </c>
      <c r="D23" s="71"/>
      <c r="E23" s="70"/>
      <c r="G23" s="78"/>
    </row>
    <row r="24" spans="1:7" hidden="1"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3.15"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t="str" cm="1">
        <f t="array" ref="B29">INDEX('Apkopojums par pasākumiem'!A4:AV43,E1,24)</f>
        <v>Ievērot ietekmi mazinošus pasākumus, uz biotopu 9010* (23GE079_52 un LVM2020) (O)</v>
      </c>
      <c r="D29" s="69"/>
      <c r="E29" s="70"/>
    </row>
    <row r="30" spans="1:7" ht="16.850000000000001" customHeight="1" x14ac:dyDescent="0.35">
      <c r="A30" s="67" t="str">
        <f>'Apkopojums par pasākumiem'!Y3</f>
        <v>Biotopu aizsardzība rekomendācijas pēc IVN</v>
      </c>
      <c r="B30" s="68" t="str" cm="1">
        <f t="array" ref="B30">INDEX('Apkopojums par pasākumiem'!A4:AV43,E1,25)</f>
        <v xml:space="preserve">Ceļa rekonstrukcijas ietvaros nepadziļināt sāngrāvjus zem pašreizējās augstuma atzīmes (O) </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48.15"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48.65" customHeight="1"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5.1" customHeight="1"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hidden="1"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VV28</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207.6"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“mirgošanas” efekta novēršanai VES darbības pielāgošana laikā starp 1. aprīli un 15. maiju varētu būt nepieciešama vienu stundu pirms un pēc saulrieta (R); Ja konstatē potenciālo melnā stārķa ligzdu, tad VES atrodas teritorijā, kur ligzdošanas iecirknis kvalificējas kā ilglaicīga un populācijas saglabāšanai nozīmīga teritorija, VES darbība nav iespējama;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92.15"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ja pirmsbūvniecības monitoringa laikā apstiprinās “mirgošanas” efekta ietekme uz medņu riestiem, tad starp 1. aprīli un 15. maiju jāpielāgo turbīnas darbība, lai to novērstu (O). Ja pirmsbūvniecības periodā konstatē melnā stārķa ligzdu, tad kopā ar sertificētu ekspertu un DAP tiek saskaņoti risinājumi VES būvniecībai;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5.45"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9.05000000000001"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6"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65.95"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8" fitToHeight="0" orientation="portrait" r:id="rId1"/>
  <rowBreaks count="2" manualBreakCount="2">
    <brk id="23" max="1" man="1"/>
    <brk id="43" max="1" man="1"/>
  </rowBreaks>
  <colBreaks count="1" manualBreakCount="1">
    <brk id="1" max="5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8A6E-82EC-48CB-A459-B0400BEB9004}">
  <sheetPr>
    <pageSetUpPr fitToPage="1"/>
  </sheetPr>
  <dimension ref="A1:G60"/>
  <sheetViews>
    <sheetView tabSelected="1" view="pageBreakPreview" topLeftCell="A37" zoomScale="60" zoomScaleNormal="100" workbookViewId="0">
      <selection activeCell="P53" sqref="P53"/>
    </sheetView>
  </sheetViews>
  <sheetFormatPr defaultRowHeight="15.9" x14ac:dyDescent="0.4"/>
  <cols>
    <col min="1" max="1" width="38.4140625" style="77" customWidth="1"/>
    <col min="2" max="2" width="87.9140625" style="77" customWidth="1"/>
    <col min="4" max="38" width="4.6640625" customWidth="1"/>
  </cols>
  <sheetData>
    <row r="1" spans="1:7" ht="20.6" x14ac:dyDescent="0.35">
      <c r="A1" s="94" t="str" cm="1">
        <f t="array" ref="A1">'Apkopojums par pasākumiem'!B1&amp;": " &amp; INDEX('Apkopojums par pasākumiem'!A4:AV43,E1,2)</f>
        <v>VES objekta nosaukums: VV30</v>
      </c>
      <c r="B1" s="94"/>
      <c r="E1">
        <v>11</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6.400000000000006"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33.700000000000003" customHeight="1" x14ac:dyDescent="0.35">
      <c r="A9" s="67" t="str">
        <f>'Apkopojums par pasākumiem'!F3</f>
        <v xml:space="preserve">Biotopi (eksperta atzinums) </v>
      </c>
      <c r="B9" s="68" t="str" cm="1">
        <f t="array" ref="B9">INDEX('Apkopojums par pasākumiem'!A4:AV43,E1,6)</f>
        <v xml:space="preserve">Ap 30 m no VES atrodas biotops 91D0*_1 (poligons 22JS178_56), kas ir arī Hellera ķīļlapes Anastrophyllum hellerianum dzīvotne, var būt ietekme, ja montāžas laukumam tiek veidoti sāngrāvji </v>
      </c>
      <c r="D9" s="69"/>
      <c r="E9" s="70"/>
      <c r="G9" s="78"/>
    </row>
    <row r="10" spans="1:7" ht="20.100000000000001" customHeight="1" x14ac:dyDescent="0.35">
      <c r="A10" s="67" t="str">
        <f>'Apkopojums par pasākumiem'!G3</f>
        <v>Biotopu aizsardzība rekomendācijas pēc IVN</v>
      </c>
      <c r="B10" s="68" t="str" cm="1">
        <f t="array" ref="B10">INDEX('Apkopojums par pasākumiem'!A4:AV43,E1,7)</f>
        <v>VES izbūves ietvaros nepadziļināt sāngrāvjus zem pašreizējās augstuma atzīmes (O)</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09.9"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2.2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9.6"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 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7.25"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2.75"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t="str" cm="1">
        <f t="array" ref="B23">INDEX('Apkopojums par pasākumiem'!A4:AV43,E1,20)</f>
        <v>Ēveles radara 17 km zonā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2.2"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Ceļa iztaisnošanai un kabeļtrases izbūvei var būt negatīva ietekme uz biotopiem 9010*_1  (18VB850_174)</v>
      </c>
      <c r="D29" s="69"/>
      <c r="E29" s="70"/>
    </row>
    <row r="30" spans="1:7" ht="17.8" customHeight="1" x14ac:dyDescent="0.35">
      <c r="A30" s="67" t="str">
        <f>'Apkopojums par pasākumiem'!Y3</f>
        <v>Biotopu aizsardzība rekomendācijas pēc IVN</v>
      </c>
      <c r="B30" s="68" t="str" cm="1">
        <f t="array" ref="B30">INDEX('Apkopojums par pasākumiem'!A4:AV43,E1,25)</f>
        <v xml:space="preserve">Neveikt ceļa taisnošanu biotopa teritorijā, kabeļtrasi veidot ceļa otrā pusē (O) </v>
      </c>
      <c r="D30" s="69"/>
      <c r="E30" s="70"/>
    </row>
    <row r="31" spans="1:7" ht="110.8"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49.6"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49.6" customHeight="1"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6" customHeight="1"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hidden="1"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VV30</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27.65"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kas tiek precizēts pirmsbūvniecības monitoringa laikā (O), (2) VES apturēt līdz stundai pirms un pēc gan lokālā saullēkta, gan saulrieta barus veidojošo migrējošo putnu (no 15. februāra līdz 15. maijam un no 1. septembra līdz 15. novembrim) aizsardzībai, kas tiek precizēts pirmsbūvniecības monitoringa laikā (R); Ja konstatē potenciālo melnā stārķa ligzdu, tad VES atrodas teritorijā, kur ligzdošanas iecirknis kvalificējas kā ilglaicīga un populācijas saglabāšanai nozīmīga teritorija, VES darbība nav iespējama.</v>
      </c>
      <c r="E50" s="70"/>
      <c r="G50" s="78"/>
    </row>
    <row r="51" spans="1:7" ht="125.8"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ap saullēktu/saulrietu planētājputnu aizsardzībai (no 1. aprīļa līdz 1. oktobrim), ja to nevar novērst ar kameru risinājumu (O), (2) VES apturēt barus veidojošo migrējošo putnu (no 15. februāra līdz 15. maijam un no 1. septembra līdz 15. novembrim) aizsardzībai, ja to nevar novērst ar kameru risinājumu (O).  Ja pirmsbūvniecības periodā konstatē melnā stārķa ligzdu, tad kopā ar sertificētu ekspertu un DAP tiek saskaņoti risinājumi VES būvniecībai</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4.05"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2"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9" fitToHeight="0" orientation="portrait" r:id="rId1"/>
  <rowBreaks count="2" manualBreakCount="2">
    <brk id="23" max="1" man="1"/>
    <brk id="43" max="1" man="1"/>
  </rowBreaks>
  <colBreaks count="1" manualBreakCount="1">
    <brk id="1" max="5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A3C3-A79B-45B0-9F87-3DDD6D05A16F}">
  <sheetPr>
    <pageSetUpPr fitToPage="1"/>
  </sheetPr>
  <dimension ref="A1:G60"/>
  <sheetViews>
    <sheetView tabSelected="1" view="pageBreakPreview" topLeftCell="A50" zoomScale="70" zoomScaleNormal="100" zoomScaleSheetLayoutView="70" workbookViewId="0">
      <selection activeCell="P53" sqref="P53"/>
    </sheetView>
  </sheetViews>
  <sheetFormatPr defaultRowHeight="15.9" x14ac:dyDescent="0.4"/>
  <cols>
    <col min="1" max="1" width="38.4140625" style="77" customWidth="1"/>
    <col min="2" max="2" width="86.08203125" style="77" customWidth="1"/>
    <col min="4" max="38" width="4.6640625" customWidth="1"/>
  </cols>
  <sheetData>
    <row r="1" spans="1:7" ht="20.6" x14ac:dyDescent="0.35">
      <c r="A1" s="94" t="str" cm="1">
        <f t="array" ref="A1">'Apkopojums par pasākumiem'!B1&amp;": " &amp; INDEX('Apkopojums par pasākumiem'!A4:AV43,E1,2)</f>
        <v>VES objekta nosaukums: VV31</v>
      </c>
      <c r="B1" s="94"/>
      <c r="E1">
        <v>12</v>
      </c>
    </row>
    <row r="2" spans="1:7" hidden="1" x14ac:dyDescent="0.4"/>
    <row r="3" spans="1:7" ht="18.25" x14ac:dyDescent="0.35">
      <c r="A3" s="95" t="str">
        <f>'Apkopojums par pasākumiem'!C1</f>
        <v>Projektēšanas un būvniecības perioda nosacījumi/ ierobežojumi (O (obligātie); R (rekomendējošie))</v>
      </c>
      <c r="B3" s="95"/>
    </row>
    <row r="4" spans="1:7" s="66" customFormat="1" hidden="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6.400000000000006"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6.4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52.4"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79.5" x14ac:dyDescent="0.35">
      <c r="A23" s="67" t="str">
        <f>'Apkopojums par pasākumiem'!T3</f>
        <v>Citi</v>
      </c>
      <c r="B23" s="68" t="str" cm="1">
        <f t="array" ref="B23">INDEX('Apkopojums par pasākumiem'!A4:AV43,E1,20)</f>
        <v xml:space="preserve">Ēveles radara 17 km zonā (O); VES montāžas un apkopes laukumu ieteicams pārvietot rietumu virzienā (neseno izcirtumu platībās), lai tas neskartu kāpas reljefu (O); Jānodrošina, ka iespējama VES turbīnu spārnu sildīšana vai apstrāde ar materiālu, kas nodrošina, lai uz spārniem neveidojas apledojums. Kā arī, apledojuma gadījumā uz turbīnu spārniem, jāspēj nodrošināt to apturēšana (O) </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63.6" x14ac:dyDescent="0.35">
      <c r="A29" s="67" t="str">
        <f>'Apkopojums par pasākumiem'!X3</f>
        <v xml:space="preserve">Biotopi (eksperta atzinums) </v>
      </c>
      <c r="B29" s="68" t="str" cm="1">
        <f t="array" ref="B29">INDEX('Apkopojums par pasākumiem'!A4:AV43,E1,24)</f>
        <v xml:space="preserve">Ceļa pārbūve var negatīvi ietekmēt biotopa 9010*_1, platību (LVM2020 kartējums bez poligona Nr.) , ap 0,1 ha, kas ir arī parazītiskās kladonijas dzīvotne. Pagriezienu izbūve atstās nelielu negatīvu ietekmi uz biotopu 91T0_2, mainot reljefu un zemsedzi (līdz 0,7 ha platībā) </v>
      </c>
      <c r="D29" s="69"/>
      <c r="E29" s="70"/>
    </row>
    <row r="30" spans="1:7" ht="31.8" x14ac:dyDescent="0.35">
      <c r="A30" s="67" t="str">
        <f>'Apkopojums par pasākumiem'!Y3</f>
        <v>Biotopu aizsardzība rekomendācijas pēc IVN</v>
      </c>
      <c r="B30" s="68" t="str" cm="1">
        <f t="array" ref="B30">INDEX('Apkopojums par pasākumiem'!A4:AV43,E1,25)</f>
        <v xml:space="preserve">Ceļu plānot pa biotopa veida 91T0_2 platību, apejot 9010*_1. Lielu dimensiju kritalas pārvietojamas uz paliekošo mežaudžu izgaismotām daļām (O) </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ht="31.8" x14ac:dyDescent="0.4">
      <c r="A32" s="67" t="str">
        <f>'Apkopojums par pasākumiem'!AA3</f>
        <v>ĪA sugas (eksperta atzinums)</v>
      </c>
      <c r="B32" s="68" t="str" cm="1">
        <f t="array" ref="B32">INDEX('Apkopojums par pasākumiem'!A4:AV43,E1,27)</f>
        <v>Ievērot ietekmi mazinous pasākumus, lielu dimensiju kritalas pārvietojamas uz paliekošo mežaudžu izgaismotām daļām</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VV31</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78.6"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Ja konstatē potenciālo melnā stārķa ligzdu, tad VES atrodas teritorijā, kur ligzdošanas iecirknis kvalificējas kā ilglaicīga un populācijas saglabāšanai nozīmīga teritorija, VES darbība nav iespējama;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226.3"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Ja pirmsbūvniecības periodā konstatē melnā stārķa ligzdu, tad kopā ar sertificētu ekspertu un DAP tiek saskaņoti risinājumi VES būvniecībai;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5"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2"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7.049999999999997"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11.3" customHeight="1"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0" fitToHeight="0" orientation="portrait" r:id="rId1"/>
  <rowBreaks count="2" manualBreakCount="2">
    <brk id="23" max="1" man="1"/>
    <brk id="43" max="1" man="1"/>
  </rowBreaks>
  <colBreaks count="1" manualBreakCount="1">
    <brk id="1" max="5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D203-2B77-421A-B850-0D5AA8DCF2EC}">
  <sheetPr>
    <pageSetUpPr fitToPage="1"/>
  </sheetPr>
  <dimension ref="A1:G60"/>
  <sheetViews>
    <sheetView tabSelected="1" view="pageBreakPreview" topLeftCell="A27" zoomScale="60" zoomScaleNormal="100" workbookViewId="0">
      <selection activeCell="P53" sqref="P53"/>
    </sheetView>
  </sheetViews>
  <sheetFormatPr defaultRowHeight="15.9" x14ac:dyDescent="0.4"/>
  <cols>
    <col min="1" max="1" width="38.4140625" style="77" customWidth="1"/>
    <col min="2" max="2" width="85.83203125" style="77" customWidth="1"/>
    <col min="4" max="38" width="4.6640625" customWidth="1"/>
  </cols>
  <sheetData>
    <row r="1" spans="1:7" ht="20.6" x14ac:dyDescent="0.35">
      <c r="A1" s="94" t="str" cm="1">
        <f t="array" ref="A1">'Apkopojums par pasākumiem'!B1&amp;": " &amp; INDEX('Apkopojums par pasākumiem'!A4:AV43,E1,2)</f>
        <v>VES objekta nosaukums: VV32</v>
      </c>
      <c r="B1" s="94"/>
      <c r="E1">
        <v>13</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6.400000000000006"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09.4"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8.15"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6.3"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6.950000000000003"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t="str" cm="1">
        <f t="array" ref="B23">INDEX('Apkopojums par pasākumiem'!A4:AV43,E1,20)</f>
        <v>Ēveles radara 17 km zonā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6.900000000000006"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50.5" customHeight="1" x14ac:dyDescent="0.35">
      <c r="A29" s="67" t="str">
        <f>'Apkopojums par pasākumiem'!X3</f>
        <v xml:space="preserve">Biotopi (eksperta atzinums) </v>
      </c>
      <c r="B29" s="68" t="str" cm="1">
        <f t="array" ref="B29">INDEX('Apkopojums par pasākumiem'!A4:AV43,E1,24)</f>
        <v>Piebraucamā ceļa pagriezienu un kabeļtrašu izbūve var skart biotopus 9010*_1 (22JS178_76, 0,06 ha), 9010*_3 (22JS178_75, 0,15 ha), kabeļtrašu izbūve – biotopu 9010*_1 (22JS178_77, &lt;0,01 ha). Kabeļtrases plānot, necērtot kokus biotopu platībās (gar ceļu) (O)</v>
      </c>
      <c r="D29" s="69"/>
      <c r="E29" s="70"/>
    </row>
    <row r="30" spans="1:7" ht="31.8" x14ac:dyDescent="0.35">
      <c r="A30" s="67" t="str">
        <f>'Apkopojums par pasākumiem'!Y3</f>
        <v>Biotopu aizsardzība rekomendācijas pēc IVN</v>
      </c>
      <c r="B30" s="68" t="str" cm="1">
        <f t="array" ref="B30">INDEX('Apkopojums par pasākumiem'!A4:AV43,E1,25)</f>
        <v>Ievērot ietekmi mazinošus pasākumus - kabeļtrasei gar ceļu necirst kokus vai izmantot beztranšeju tehnoloģiju (O)</v>
      </c>
      <c r="D30" s="69"/>
      <c r="E30" s="70"/>
    </row>
    <row r="31" spans="1:7" ht="111.75"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ht="31.8" x14ac:dyDescent="0.4">
      <c r="A32" s="67" t="str">
        <f>'Apkopojums par pasākumiem'!AA3</f>
        <v>ĪA sugas (eksperta atzinums)</v>
      </c>
      <c r="B32" s="68" t="str" cm="1">
        <f t="array" ref="B32">INDEX('Apkopojums par pasākumiem'!A4:AV43,E1,27)</f>
        <v>Piebraucamā ceļa malā uz kritalas konstatēta ĪA ķērpju sugas atradne – parazītiskā kladonija Cladonia parasitica.</v>
      </c>
      <c r="E32" s="70"/>
    </row>
    <row r="33" spans="1:5" ht="31.8" x14ac:dyDescent="0.35">
      <c r="A33" s="67" t="str">
        <f>'Apkopojums par pasākumiem'!AB3</f>
        <v>ĪA sugas rekomendācijas pēc IVN</v>
      </c>
      <c r="B33" s="68" t="str" cm="1">
        <f t="array" ref="B33">INDEX('Apkopojums par pasākumiem'!A4:AV43,E1,28)</f>
        <v>Ievērot ietekmi mazinošus pasākumus - kabeļtrasei gar ceļu necirst kokus vai izmantot beztranšeju tehnoloģiju, nemainīt hidroloģisko režīmu</v>
      </c>
      <c r="D33" s="69"/>
      <c r="E33" s="70"/>
    </row>
    <row r="34" spans="1:5" s="66" customFormat="1" ht="31.8" x14ac:dyDescent="0.4">
      <c r="A34" s="67" t="str">
        <f>'Apkopojums par pasākumiem'!AC3</f>
        <v>ĪA sugas rekomendācijas pēc IVN Pamatojums</v>
      </c>
      <c r="B34" s="68" t="str" cm="1">
        <f t="array" ref="B34">INDEX('Apkopojums par pasākumiem'!A4:AV43,E1,29)</f>
        <v>Eksperta atzinums</v>
      </c>
      <c r="E34" s="70"/>
    </row>
    <row r="35" spans="1:5" ht="46.3"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51.9" customHeight="1"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3.700000000000003" customHeight="1"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hidden="1"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VV32</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27.2"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Ja konstatē potenciālo melnā stārķa ligzdu, tad VES atrodas teritorijā, kur ligzdošanas iecirknis kvalificējas kā ilglaicīga un populācijas saglabāšanai nozīmīga teritorija, VES darbība nav iespējama.</v>
      </c>
      <c r="E50" s="70"/>
      <c r="G50" s="78"/>
    </row>
    <row r="51" spans="1:7" ht="190.75"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Ja pirmsbūvniecības periodā konstatē melnā stārķa ligzdu, tad kopā ar sertificētu ekspertu un DAP tiek saskaņoti risinājumi VES būvniecībai</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30.6"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6"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31.4" customHeight="1"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0" fitToHeight="0" orientation="portrait" r:id="rId1"/>
  <rowBreaks count="2" manualBreakCount="2">
    <brk id="23" max="1" man="1"/>
    <brk id="43" max="1" man="1"/>
  </rowBreaks>
  <colBreaks count="1" manualBreakCount="1">
    <brk id="1" max="5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01298-A3BB-4DDE-928C-EC465458E2E0}">
  <sheetPr>
    <pageSetUpPr fitToPage="1"/>
  </sheetPr>
  <dimension ref="A1:G60"/>
  <sheetViews>
    <sheetView tabSelected="1" view="pageBreakPreview" topLeftCell="A40" zoomScale="60" zoomScaleNormal="100" workbookViewId="0">
      <selection activeCell="P53" sqref="P53"/>
    </sheetView>
  </sheetViews>
  <sheetFormatPr defaultRowHeight="15.9" x14ac:dyDescent="0.4"/>
  <cols>
    <col min="1" max="1" width="38.4140625" style="77" customWidth="1"/>
    <col min="2" max="2" width="85.33203125" style="77" customWidth="1"/>
    <col min="4" max="38" width="4.6640625" customWidth="1"/>
  </cols>
  <sheetData>
    <row r="1" spans="1:7" ht="20.6" x14ac:dyDescent="0.35">
      <c r="A1" s="94" t="str" cm="1">
        <f t="array" ref="A1">'Apkopojums par pasākumiem'!B1&amp;": " &amp; INDEX('Apkopojums par pasākumiem'!A4:AV43,E1,2)</f>
        <v>VES objekta nosaukums: VV33</v>
      </c>
      <c r="B1" s="94"/>
      <c r="E1">
        <v>14</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pirms atmežošanas darbu veikšanas jākonsultējas atkārtoti ar bezmugurkaulnieku ekspertu par pārvietojamajiem kokiem un tam piemērotajām vietām (O); VES izbūve var radīt susināšanas ietekmi uz biotopu 9010*, kas ir arī Hellera ķīļlapes un rožainās apmalpiepes dzīvotne;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1.3"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(O); VES plānot tā, lai nebūtu nepieciešams sāngrāvis, kas var ietekmēt hidroloģisko režīmu biotopā 9010*(R);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t="str" cm="1">
        <f t="array" ref="B23">INDEX('Apkopojums par pasākumiem'!A4:AV43,E1,20)</f>
        <v>Ēveles radara 17 km zonā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47.7" x14ac:dyDescent="0.35">
      <c r="A29" s="67" t="str">
        <f>'Apkopojums par pasākumiem'!X3</f>
        <v xml:space="preserve">Biotopi (eksperta atzinums) </v>
      </c>
      <c r="B29" s="68" t="str" cm="1">
        <f t="array" ref="B29">INDEX('Apkopojums par pasākumiem'!A4:AV43,E1,24)</f>
        <v>Piebraucamā ceļa pagriezienu un kabeļtrašu izbūve var skart biotopus 9010*_1 (22JS178_76, 0,06 ha), 9010*_3 (22JS178_75, 0,15 ha), kabeļtrašu izbūve – biotopu 9010*_1 (22JS178_77, &lt;0,01 ha). Kabeļtrases plānot, necērtot kokus biotopu platībās (gar ceļu) (O)</v>
      </c>
      <c r="D29" s="69"/>
      <c r="E29" s="70"/>
    </row>
    <row r="30" spans="1:7" ht="31.8" x14ac:dyDescent="0.35">
      <c r="A30" s="67" t="str">
        <f>'Apkopojums par pasākumiem'!Y3</f>
        <v>Biotopu aizsardzība rekomendācijas pēc IVN</v>
      </c>
      <c r="B30" s="68" t="str" cm="1">
        <f t="array" ref="B30">INDEX('Apkopojums par pasākumiem'!A4:AV43,E1,25)</f>
        <v>Ievērot ietekmi mazinošus pasākumus - kabeļtrasei gar ceļu necirst kokus vai izmantot beztranšeju tehnoloģiju (O)</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VV33</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27.2"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Ja konstatē potenciālo melnā stārķa ligzdu, tad VES atrodas teritorijā, kur ligzdošanas iecirknis kvalificējas kā ilglaicīga un populācijas saglabāšanai nozīmīga teritorija, VES darbība nav iespējama.</v>
      </c>
      <c r="E50" s="70"/>
      <c r="G50" s="78"/>
    </row>
    <row r="51" spans="1:7" ht="174.9"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Ja pirmsbūvniecības periodā konstatē melnā stārķa ligzdu, tad kopā ar sertificētu ekspertu un DAP tiek saskaņoti risinājumi VES būvniecībai</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30"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9.4"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0" fitToHeight="0" orientation="portrait" r:id="rId1"/>
  <rowBreaks count="2" manualBreakCount="2">
    <brk id="23" max="1" man="1"/>
    <brk id="43" max="1" man="1"/>
  </rowBreaks>
  <colBreaks count="1" manualBreakCount="1">
    <brk id="1" max="5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4A5C-E737-4383-8BC3-E65F8D2F2CCB}">
  <sheetPr>
    <pageSetUpPr fitToPage="1"/>
  </sheetPr>
  <dimension ref="A1:G60"/>
  <sheetViews>
    <sheetView tabSelected="1" view="pageBreakPreview" topLeftCell="A42" zoomScale="60" zoomScaleNormal="100" workbookViewId="0">
      <selection activeCell="P53" sqref="P53"/>
    </sheetView>
  </sheetViews>
  <sheetFormatPr defaultRowHeight="15.9" x14ac:dyDescent="0.4"/>
  <cols>
    <col min="1" max="1" width="38.4140625" style="77" customWidth="1"/>
    <col min="2" max="2" width="82.4140625" style="77" customWidth="1"/>
    <col min="4" max="38" width="4.6640625" customWidth="1"/>
  </cols>
  <sheetData>
    <row r="1" spans="1:7" ht="20.6" x14ac:dyDescent="0.35">
      <c r="A1" s="94" t="str" cm="1">
        <f t="array" ref="A1">'Apkopojums par pasākumiem'!B1&amp;": " &amp; INDEX('Apkopojums par pasākumiem'!A4:AV43,E1,2)</f>
        <v>VES objekta nosaukums: VV36</v>
      </c>
      <c r="B1" s="94"/>
      <c r="E1">
        <v>15</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95.4"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gadījumos)(O),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Ievērot ietekmi uz ainavu mazinošus pasākumus - 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 xml:space="preserve"> Jāizvēlas viens no abiem VV1, VV82/VV42 ,VV36 scenārijiem, eksperts rekomendē atteikties no VV1 un VV82, ja vien nav kādi tehnoloģiskie apsvērumi ka labāk būtu atteikties no VV42 un VV36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Kabeļtrase var ietekmēt biotopa poligonu 9010*_1  (22JS178_122) līdz 0,1 ha platībā, samazināt ietekmi uz ĪA biotopu (O)</v>
      </c>
      <c r="D29" s="69"/>
      <c r="E29" s="70"/>
    </row>
    <row r="30" spans="1:7" ht="31.8" x14ac:dyDescent="0.35">
      <c r="A30" s="67" t="str">
        <f>'Apkopojums par pasākumiem'!Y3</f>
        <v>Biotopu aizsardzība rekomendācijas pēc IVN</v>
      </c>
      <c r="B30" s="68" t="str" cm="1">
        <f t="array" ref="B30">INDEX('Apkopojums par pasākumiem'!A4:AV43,E1,25)</f>
        <v>Kabeļtrasi neizvietot ceļa ziemeļu pusē biotopā 9010*_1  (22JS178_122) (O)</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VV36</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v>
      </c>
      <c r="E50" s="70"/>
      <c r="G50" s="78"/>
    </row>
    <row r="51" spans="1:7" ht="159"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2" fitToHeight="0" orientation="portrait" r:id="rId1"/>
  <rowBreaks count="2" manualBreakCount="2">
    <brk id="23" max="1" man="1"/>
    <brk id="43" max="1" man="1"/>
  </rowBreaks>
  <colBreaks count="1" manualBreakCount="1">
    <brk id="1" max="5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0D42-0BC0-423E-957A-1CEB2A180510}">
  <sheetPr>
    <pageSetUpPr fitToPage="1"/>
  </sheetPr>
  <dimension ref="A1:G60"/>
  <sheetViews>
    <sheetView tabSelected="1" view="pageBreakPreview" topLeftCell="A42" zoomScale="60" zoomScaleNormal="100" workbookViewId="0">
      <selection activeCell="P53" sqref="P53"/>
    </sheetView>
  </sheetViews>
  <sheetFormatPr defaultRowHeight="15.9" x14ac:dyDescent="0.4"/>
  <cols>
    <col min="1" max="1" width="38.4140625" style="77" customWidth="1"/>
    <col min="2" max="2" width="91.33203125" style="77" customWidth="1"/>
    <col min="4" max="38" width="4.6640625" customWidth="1"/>
  </cols>
  <sheetData>
    <row r="1" spans="1:7" ht="20.6" x14ac:dyDescent="0.35">
      <c r="A1" s="94" t="str" cm="1">
        <f t="array" ref="A1">'Apkopojums par pasākumiem'!B1&amp;": " &amp; INDEX('Apkopojums par pasākumiem'!A4:AV43,E1,2)</f>
        <v>VES objekta nosaukums: VV37</v>
      </c>
      <c r="B1" s="94"/>
      <c r="E1">
        <v>16</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79.5"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10.8"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4.1"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7.7"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21.05" customHeight="1"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17.8" customHeight="1"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1.8"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36.950000000000003" customHeight="1" x14ac:dyDescent="0.35">
      <c r="A23" s="67" t="str">
        <f>'Apkopojums par pasākumiem'!T3</f>
        <v>Citi</v>
      </c>
      <c r="B23" s="68" t="str" cm="1">
        <f t="array" ref="B23">INDEX('Apkopojums par pasākumiem'!A4:AV43,E1,20)</f>
        <v>Izvēloties VES projekta īstenotājam jāizvēlas VES, kuru radītais troksnis ievēro PVO rekomendācijas, uzstādīt VES ar pēc iespējas zemāku trokšņa emisijas līmeni vai aerodinamiski uzlabotiem spārniem</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7.8"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17.8" customHeight="1" x14ac:dyDescent="0.35">
      <c r="A29" s="67" t="str">
        <f>'Apkopojums par pasākumiem'!X3</f>
        <v xml:space="preserve">Biotopi (eksperta atzinums) </v>
      </c>
      <c r="B29" s="68" t="str" cm="1">
        <f t="array" ref="B29">INDEX('Apkopojums par pasākumiem'!A4:AV43,E1,24)</f>
        <v>Kabeļtrase var ietekmēt biotopa 91T0_1  poligonu 18NK634_676 , samazināt ietekmi uz ĪA biotopu (O)</v>
      </c>
      <c r="D29" s="69"/>
      <c r="E29" s="70"/>
    </row>
    <row r="30" spans="1:7" ht="19.2" customHeight="1" x14ac:dyDescent="0.35">
      <c r="A30" s="67" t="str">
        <f>'Apkopojums par pasākumiem'!Y3</f>
        <v>Biotopu aizsardzība rekomendācijas pēc IVN</v>
      </c>
      <c r="B30" s="68" t="str" cm="1">
        <f t="array" ref="B30">INDEX('Apkopojums par pasākumiem'!A4:AV43,E1,25)</f>
        <v>Kabeļtrasi plānot, neizcērtot kokus biotopā 91T0_1  poligonu 18NK634_676 (O)</v>
      </c>
      <c r="D30" s="69"/>
      <c r="E30" s="70"/>
    </row>
    <row r="31" spans="1:7" ht="98.2"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47.7"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1.8"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VV37</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16.55"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VES darbības pielāgošana laikā starp 1. aprīli un 15. maiju varētu būt nepieciešama vienu stundu pirms un pēc saulrieta (R)</v>
      </c>
      <c r="E50" s="70"/>
      <c r="G50" s="78"/>
    </row>
    <row r="51" spans="1:7" ht="190.75"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9.05000000000001"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29.05000000000001"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7" fitToHeight="0" orientation="portrait" r:id="rId1"/>
  <rowBreaks count="2" manualBreakCount="2">
    <brk id="23" max="1" man="1"/>
    <brk id="43" max="1" man="1"/>
  </rowBreaks>
  <colBreaks count="1" manualBreakCount="1">
    <brk id="1" max="5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B0B2-C14A-4A3B-96CA-07E6DEB77B94}">
  <sheetPr>
    <pageSetUpPr fitToPage="1"/>
  </sheetPr>
  <dimension ref="A1:G60"/>
  <sheetViews>
    <sheetView tabSelected="1" view="pageBreakPreview" topLeftCell="A50" zoomScale="60" zoomScaleNormal="100" workbookViewId="0">
      <selection activeCell="P53" sqref="P53"/>
    </sheetView>
  </sheetViews>
  <sheetFormatPr defaultRowHeight="18.25" x14ac:dyDescent="0.45"/>
  <cols>
    <col min="1" max="1" width="38.4140625" style="115" customWidth="1"/>
    <col min="2" max="2" width="100.75" style="115" customWidth="1"/>
    <col min="3" max="3" width="8.6640625" style="99"/>
    <col min="4" max="38" width="4.6640625" style="99" customWidth="1"/>
    <col min="39" max="16384" width="8.6640625" style="99"/>
  </cols>
  <sheetData>
    <row r="1" spans="1:7" x14ac:dyDescent="0.45">
      <c r="A1" s="98" t="str" cm="1">
        <f t="array" ref="A1">'Apkopojums par pasākumiem'!B1&amp;": " &amp; INDEX('Apkopojums par pasākumiem'!A4:AV43,E1,2)</f>
        <v>VES objekta nosaukums: VV38</v>
      </c>
      <c r="B1" s="98"/>
      <c r="E1" s="99">
        <v>17</v>
      </c>
    </row>
    <row r="2" spans="1:7" hidden="1" x14ac:dyDescent="0.45"/>
    <row r="3" spans="1:7" x14ac:dyDescent="0.45">
      <c r="A3" s="95" t="str">
        <f>'Apkopojums par pasākumiem'!C1</f>
        <v>Projektēšanas un būvniecības perioda nosacījumi/ ierobežojumi (O (obligātie); R (rekomendējošie))</v>
      </c>
      <c r="B3" s="95"/>
    </row>
    <row r="4" spans="1:7" s="101" customFormat="1" hidden="1" x14ac:dyDescent="0.45">
      <c r="A4" s="100"/>
      <c r="B4" s="100"/>
    </row>
    <row r="5" spans="1:7" x14ac:dyDescent="0.45">
      <c r="A5" s="102" t="str">
        <f>'Apkopojums par pasākumiem'!C2</f>
        <v>VES un montāžas un apkalpes laukums</v>
      </c>
      <c r="B5" s="102"/>
    </row>
    <row r="6" spans="1:7" ht="54.7" x14ac:dyDescent="0.45">
      <c r="A6" s="103" t="str">
        <f>'Apkopojums par pasākumiem'!C3</f>
        <v xml:space="preserve">Putnu aizsardzība eksperta atzinums </v>
      </c>
      <c r="B6" s="104"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105"/>
      <c r="E6" s="106"/>
      <c r="G6" s="107"/>
    </row>
    <row r="7" spans="1:7" ht="91.2" x14ac:dyDescent="0.45">
      <c r="A7" s="103" t="str">
        <f>'Apkopojums par pasākumiem'!D3</f>
        <v xml:space="preserve">Putnu aizsardzības rekomendācijas un nosacījumi pēc IVN </v>
      </c>
      <c r="B7" s="104"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105"/>
      <c r="E7" s="106"/>
      <c r="G7" s="107"/>
    </row>
    <row r="8" spans="1:7" ht="110.35" customHeight="1" x14ac:dyDescent="0.45">
      <c r="A8" s="103" t="str">
        <f>'Apkopojums par pasākumiem'!E3</f>
        <v>Putnu aizsardzības rekomendācijas un nosacījumi pēc IVN Pamatojums</v>
      </c>
      <c r="B8" s="104"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108"/>
      <c r="E8" s="106"/>
      <c r="G8" s="107"/>
    </row>
    <row r="9" spans="1:7" x14ac:dyDescent="0.45">
      <c r="A9" s="103" t="str">
        <f>'Apkopojums par pasākumiem'!F3</f>
        <v xml:space="preserve">Biotopi (eksperta atzinums) </v>
      </c>
      <c r="B9" s="104" cm="1">
        <f t="array" ref="B9">INDEX('Apkopojums par pasākumiem'!A4:AV43,E1,6)</f>
        <v>0</v>
      </c>
      <c r="D9" s="105"/>
      <c r="E9" s="106"/>
      <c r="G9" s="107"/>
    </row>
    <row r="10" spans="1:7" ht="36.5" x14ac:dyDescent="0.45">
      <c r="A10" s="103" t="str">
        <f>'Apkopojums par pasākumiem'!G3</f>
        <v>Biotopu aizsardzība rekomendācijas pēc IVN</v>
      </c>
      <c r="B10" s="104" cm="1">
        <f t="array" ref="B10">INDEX('Apkopojums par pasākumiem'!A4:AV43,E1,7)</f>
        <v>0</v>
      </c>
      <c r="D10" s="105"/>
      <c r="E10" s="106"/>
      <c r="G10" s="107"/>
    </row>
    <row r="11" spans="1:7" ht="54.7" x14ac:dyDescent="0.45">
      <c r="A11" s="103" t="str">
        <f>'Apkopojums par pasākumiem'!H3</f>
        <v>Biotopu aizsardzība rekomendācijas pēc IVN Pamatojums</v>
      </c>
      <c r="B11" s="104" cm="1">
        <f t="array" ref="B11">INDEX('Apkopojums par pasākumiem'!A4:AV43,E1,8)</f>
        <v>0</v>
      </c>
      <c r="D11" s="108"/>
      <c r="E11" s="106"/>
      <c r="G11" s="107"/>
    </row>
    <row r="12" spans="1:7" ht="145.4" customHeight="1" x14ac:dyDescent="0.45">
      <c r="A12" s="103" t="str">
        <f>'Apkopojums par pasākumiem'!I3</f>
        <v xml:space="preserve">ĪA sugas (eksperta atzinums) </v>
      </c>
      <c r="B12" s="104"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105"/>
      <c r="E12" s="106"/>
      <c r="G12" s="107"/>
    </row>
    <row r="13" spans="1:7" ht="129.55000000000001" customHeight="1" x14ac:dyDescent="0.45">
      <c r="A13" s="103" t="str">
        <f>'Apkopojums par pasākumiem'!J3</f>
        <v>ĪA sugas rekomendācijas pēc IVN</v>
      </c>
      <c r="B13" s="104"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105"/>
      <c r="E13" s="106"/>
      <c r="G13" s="107"/>
    </row>
    <row r="14" spans="1:7" ht="54.7" x14ac:dyDescent="0.45">
      <c r="A14" s="103" t="str">
        <f>'Apkopojums par pasākumiem'!K3</f>
        <v>ĪA sugas rekomendācijas pēc IVN Pamatojums</v>
      </c>
      <c r="B14" s="104"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105"/>
      <c r="E14" s="106"/>
      <c r="G14" s="107"/>
    </row>
    <row r="15" spans="1:7" ht="72.95" x14ac:dyDescent="0.45">
      <c r="A15" s="103" t="str">
        <f>'Apkopojums par pasākumiem'!L3</f>
        <v>Troksnis pēc IVN</v>
      </c>
      <c r="B15" s="104"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105"/>
      <c r="E15" s="106"/>
      <c r="G15" s="107"/>
    </row>
    <row r="16" spans="1:7" x14ac:dyDescent="0.45">
      <c r="A16" s="103" t="str">
        <f>'Apkopojums par pasākumiem'!M3</f>
        <v>Ainava</v>
      </c>
      <c r="B16" s="104" cm="1">
        <f t="array" ref="B16">INDEX('Apkopojums par pasākumiem'!A4:AV43,E1,13)</f>
        <v>0</v>
      </c>
      <c r="D16" s="105"/>
      <c r="E16" s="106"/>
      <c r="G16" s="107"/>
    </row>
    <row r="17" spans="1:7" ht="72.95" x14ac:dyDescent="0.45">
      <c r="A17" s="103" t="str">
        <f>'Apkopojums par pasākumiem'!N3</f>
        <v>Kultūrvēsturiskās vērtības</v>
      </c>
      <c r="B17" s="104"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105"/>
      <c r="E17" s="106"/>
      <c r="G17" s="107"/>
    </row>
    <row r="18" spans="1:7" ht="58.95" customHeight="1" x14ac:dyDescent="0.45">
      <c r="A18" s="103" t="str">
        <f>'Apkopojums par pasākumiem'!O3</f>
        <v>Ietekme uz gaisa kvalitāti</v>
      </c>
      <c r="B18" s="104"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105"/>
      <c r="E18" s="106"/>
      <c r="G18" s="107"/>
    </row>
    <row r="19" spans="1:7" x14ac:dyDescent="0.45">
      <c r="A19" s="103" t="str">
        <f>'Apkopojums par pasākumiem'!P3</f>
        <v>Atkritumu apsaimniekošana</v>
      </c>
      <c r="B19" s="104" t="str" cm="1">
        <f t="array" ref="B19">INDEX('Apkopojums par pasākumiem'!A4:AV43,E1,16)</f>
        <v>Atkritumu apsaimniekošana atbilstoši normatīvo aktu prasībām (O)</v>
      </c>
      <c r="D19" s="105"/>
      <c r="E19" s="106"/>
      <c r="G19" s="107"/>
    </row>
    <row r="20" spans="1:7" ht="36.5" x14ac:dyDescent="0.45">
      <c r="A20" s="103" t="str">
        <f>'Apkopojums par pasākumiem'!Q3</f>
        <v>Ietekme uz virszemes ūdensobjektiem</v>
      </c>
      <c r="B20" s="104" t="str" cm="1">
        <f t="array" ref="B20">INDEX('Apkopojums par pasākumiem'!A4:AV43,E1,17)</f>
        <v xml:space="preserve">Regulāra tehnikas un mehānismu pārbaude, lai novērstu iespējamu eļļas un citu bīstamo vielu noplūdi (R) </v>
      </c>
      <c r="D20" s="108"/>
      <c r="E20" s="106"/>
      <c r="G20" s="107"/>
    </row>
    <row r="21" spans="1:7" ht="36.5" x14ac:dyDescent="0.45">
      <c r="A21" s="103" t="str">
        <f>'Apkopojums par pasākumiem'!R3</f>
        <v>Ietekme uz gruntsūdeņiem</v>
      </c>
      <c r="B21" s="104" t="str" cm="1">
        <f t="array" ref="B21">INDEX('Apkopojums par pasākumiem'!A4:AV43,E1,18)</f>
        <v xml:space="preserve">Regulāra tehnikas un mehānismu pārbaude, lai novērstu iespējamu eļļas un citu bīstamo vielu noplūdi (R) </v>
      </c>
      <c r="D21" s="105"/>
      <c r="E21" s="106"/>
      <c r="G21" s="107"/>
    </row>
    <row r="22" spans="1:7" ht="39.299999999999997" customHeight="1" x14ac:dyDescent="0.45">
      <c r="A22" s="103" t="str">
        <f>'Apkopojums par pasākumiem'!S3</f>
        <v>Ietekme uz meliorācijas sistēmām</v>
      </c>
      <c r="B22" s="104" t="str" cm="1">
        <f t="array" ref="B22">INDEX('Apkopojums par pasākumiem'!A4:AV43,E1,19)</f>
        <v>Ja nepieciešams, tad izstrādāt meliorācijas sistēmas pārkārtošanas projektu. Ja tiek konstatēta iespējama ietekme uz sugām vai biotopiem, tad piesaistīt sugu un biotopu ekspertu. (O)</v>
      </c>
      <c r="D22" s="105"/>
      <c r="E22" s="106"/>
      <c r="G22" s="107"/>
    </row>
    <row r="23" spans="1:7" ht="54.7" x14ac:dyDescent="0.45">
      <c r="A23" s="103" t="str">
        <f>'Apkopojums par pasākumiem'!T3</f>
        <v>Citi</v>
      </c>
      <c r="B23" s="104" t="str" cm="1">
        <f t="array" ref="B23">INDEX('Apkopojums par pasākumiem'!A4:AV43,E1,20)</f>
        <v>Jānodrošina, ka iespējama VES turbīnu spārnu sildīšana vai apstrāde ar materiālu, kas nodrošina, lai uz spārniem neveidojas apledojums. Kā arī, apledojuma gadījumā uz turbīnu spārniem, jāspēj nodrošināt to apturēšana (O)</v>
      </c>
      <c r="D23" s="108"/>
      <c r="E23" s="106"/>
      <c r="G23" s="107"/>
    </row>
    <row r="24" spans="1:7" x14ac:dyDescent="0.45">
      <c r="A24" s="109"/>
      <c r="B24" s="110"/>
      <c r="D24" s="105"/>
      <c r="E24" s="111"/>
    </row>
    <row r="25" spans="1:7" x14ac:dyDescent="0.45">
      <c r="A25" s="112" t="str">
        <f>'Apkopojums par pasākumiem'!U2</f>
        <v>Piebraucamais ceļš, elektrokabeļa trase</v>
      </c>
      <c r="B25" s="112"/>
      <c r="D25" s="105"/>
      <c r="E25" s="111"/>
    </row>
    <row r="26" spans="1:7" ht="36.5" x14ac:dyDescent="0.45">
      <c r="A26" s="103" t="str">
        <f>'Apkopojums par pasākumiem'!U3</f>
        <v>Putnu aizsardzība (eksperta atzinums)</v>
      </c>
      <c r="B26" s="104" cm="1">
        <f t="array" ref="B26">INDEX('Apkopojums par pasākumiem'!A4:AV43,E1,21)</f>
        <v>0</v>
      </c>
      <c r="D26" s="105"/>
      <c r="E26" s="106"/>
    </row>
    <row r="27" spans="1:7" ht="91.2" x14ac:dyDescent="0.45">
      <c r="A27" s="103" t="str">
        <f>'Apkopojums par pasākumiem'!V3</f>
        <v>Putnu aizsardzība rekomendācijas pēc IVN</v>
      </c>
      <c r="B27" s="104"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105"/>
      <c r="E27" s="106"/>
    </row>
    <row r="28" spans="1:7" ht="54.7" x14ac:dyDescent="0.45">
      <c r="A28" s="103" t="str">
        <f>'Apkopojums par pasākumiem'!W3</f>
        <v>Putnu aizsardzības rekomendācijas un nosacījumi pēc IVN Pamatojums</v>
      </c>
      <c r="B28" s="104" t="str" cm="1">
        <f t="array" ref="B28">INDEX('Apkopojums par pasākumiem'!A4:AV43,E1,23)</f>
        <v>Koku ciršanas darbi, kas saistīti ar VES būvniecību, un būvniecības darbi saskaņojami ar sertificētu putnu ekspertu (O)</v>
      </c>
      <c r="D28" s="105"/>
      <c r="E28" s="106"/>
    </row>
    <row r="29" spans="1:7" x14ac:dyDescent="0.45">
      <c r="A29" s="103" t="str">
        <f>'Apkopojums par pasākumiem'!X3</f>
        <v xml:space="preserve">Biotopi (eksperta atzinums) </v>
      </c>
      <c r="B29" s="104" cm="1">
        <f t="array" ref="B29">INDEX('Apkopojums par pasākumiem'!A4:AV43,E1,24)</f>
        <v>0</v>
      </c>
      <c r="D29" s="105"/>
      <c r="E29" s="106"/>
    </row>
    <row r="30" spans="1:7" ht="36.5" x14ac:dyDescent="0.45">
      <c r="A30" s="103" t="str">
        <f>'Apkopojums par pasākumiem'!Y3</f>
        <v>Biotopu aizsardzība rekomendācijas pēc IVN</v>
      </c>
      <c r="B30" s="104" cm="1">
        <f t="array" ref="B30">INDEX('Apkopojums par pasākumiem'!A4:AV43,E1,25)</f>
        <v>0</v>
      </c>
      <c r="D30" s="105"/>
      <c r="E30" s="106"/>
    </row>
    <row r="31" spans="1:7" ht="145.9" x14ac:dyDescent="0.45">
      <c r="A31" s="103" t="str">
        <f>'Apkopojums par pasākumiem'!Z3</f>
        <v>Biotopu aizsardzība rekomendācijas pēc IVN Pamatojums</v>
      </c>
      <c r="B31" s="104"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106"/>
    </row>
    <row r="32" spans="1:7" s="101" customFormat="1" x14ac:dyDescent="0.45">
      <c r="A32" s="103" t="str">
        <f>'Apkopojums par pasākumiem'!AA3</f>
        <v>ĪA sugas (eksperta atzinums)</v>
      </c>
      <c r="B32" s="104" cm="1">
        <f t="array" ref="B32">INDEX('Apkopojums par pasākumiem'!A4:AV43,E1,27)</f>
        <v>0</v>
      </c>
      <c r="E32" s="106"/>
    </row>
    <row r="33" spans="1:5" x14ac:dyDescent="0.45">
      <c r="A33" s="103" t="str">
        <f>'Apkopojums par pasākumiem'!AB3</f>
        <v>ĪA sugas rekomendācijas pēc IVN</v>
      </c>
      <c r="B33" s="104" cm="1">
        <f t="array" ref="B33">INDEX('Apkopojums par pasākumiem'!A4:AV43,E1,28)</f>
        <v>0</v>
      </c>
      <c r="D33" s="105"/>
      <c r="E33" s="106"/>
    </row>
    <row r="34" spans="1:5" s="101" customFormat="1" ht="36.5" x14ac:dyDescent="0.45">
      <c r="A34" s="103" t="str">
        <f>'Apkopojums par pasākumiem'!AC3</f>
        <v>ĪA sugas rekomendācijas pēc IVN Pamatojums</v>
      </c>
      <c r="B34" s="104" cm="1">
        <f t="array" ref="B34">INDEX('Apkopojums par pasākumiem'!A4:AV43,E1,29)</f>
        <v>0</v>
      </c>
      <c r="E34" s="106"/>
    </row>
    <row r="35" spans="1:5" ht="72.95" x14ac:dyDescent="0.45">
      <c r="A35" s="103" t="str">
        <f>'Apkopojums par pasākumiem'!AD3</f>
        <v>Troksnis pēc IVN</v>
      </c>
      <c r="B35" s="104"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108"/>
      <c r="E35" s="106"/>
    </row>
    <row r="36" spans="1:5" x14ac:dyDescent="0.45">
      <c r="A36" s="103" t="str">
        <f>'Apkopojums par pasākumiem'!AE3</f>
        <v>Ainava</v>
      </c>
      <c r="B36" s="104" cm="1">
        <f t="array" ref="B36">INDEX('Apkopojums par pasākumiem'!A4:AV43,E1,31)</f>
        <v>0</v>
      </c>
      <c r="D36" s="105"/>
      <c r="E36" s="106"/>
    </row>
    <row r="37" spans="1:5" ht="72.95" x14ac:dyDescent="0.45">
      <c r="A37" s="103" t="str">
        <f>'Apkopojums par pasākumiem'!AF3</f>
        <v>Kultūrvēsturiskās vērtības</v>
      </c>
      <c r="B37" s="104"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105"/>
      <c r="E37" s="106"/>
    </row>
    <row r="38" spans="1:5" ht="72.95" x14ac:dyDescent="0.45">
      <c r="A38" s="103" t="str">
        <f>'Apkopojums par pasākumiem'!AG3</f>
        <v>Ietekme uz gaisa kvalitāti</v>
      </c>
      <c r="B38" s="104"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105"/>
      <c r="E38" s="106"/>
    </row>
    <row r="39" spans="1:5" x14ac:dyDescent="0.45">
      <c r="A39" s="103" t="str">
        <f>'Apkopojums par pasākumiem'!AH3</f>
        <v>Atkritumu apsaimniekošana</v>
      </c>
      <c r="B39" s="104" t="str" cm="1">
        <f t="array" ref="B39">INDEX('Apkopojums par pasākumiem'!A4:AV43,E1,34)</f>
        <v>Atkritumu apsaimniekošana atbilstoši normatīvo aktu prasībām (O)</v>
      </c>
      <c r="D39" s="105"/>
      <c r="E39" s="106"/>
    </row>
    <row r="40" spans="1:5" ht="36.5" x14ac:dyDescent="0.45">
      <c r="A40" s="103" t="str">
        <f>'Apkopojums par pasākumiem'!AI3</f>
        <v>Ietekme uz virszemes ūdensobjektiem</v>
      </c>
      <c r="B40" s="104" t="str" cm="1">
        <f t="array" ref="B40">INDEX('Apkopojums par pasākumiem'!A4:AV43,E1,35)</f>
        <v xml:space="preserve">Regulāra tehnikas un mehānismu pārbaude, lai novērstu iespējamu eļļas un citu bīstamo vielu noplūdi (R) </v>
      </c>
      <c r="D40" s="105"/>
      <c r="E40" s="106"/>
    </row>
    <row r="41" spans="1:5" ht="54.7" x14ac:dyDescent="0.45">
      <c r="A41" s="103" t="str">
        <f>'Apkopojums par pasākumiem'!AJ3</f>
        <v>Ietekme uz grutsūdeņiem</v>
      </c>
      <c r="B41" s="104"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105"/>
      <c r="E41" s="106"/>
    </row>
    <row r="42" spans="1:5" ht="54.7" x14ac:dyDescent="0.45">
      <c r="A42" s="103" t="str">
        <f>'Apkopojums par pasākumiem'!AK3</f>
        <v>Ietekme uz meliorācijas sistēmām</v>
      </c>
      <c r="B42" s="104" t="str" cm="1">
        <f t="array" ref="B42">INDEX('Apkopojums par pasākumiem'!A4:AV43,E1,37)</f>
        <v>Ja nepieciešams, tad izstrādāt meliorācijas sistēmas pārkārtošanas projektu. Ja tiek konstatēta iespējama ietekme uz sugām vai biotopiem, tad piesaistīt sugu un biotopu ekspertu. (O)</v>
      </c>
      <c r="D42" s="108"/>
      <c r="E42" s="106"/>
    </row>
    <row r="43" spans="1:5" x14ac:dyDescent="0.45">
      <c r="A43" s="109"/>
      <c r="B43" s="113"/>
      <c r="D43" s="105"/>
      <c r="E43" s="106"/>
    </row>
    <row r="44" spans="1:5" x14ac:dyDescent="0.45">
      <c r="A44" s="109"/>
      <c r="B44" s="113"/>
      <c r="D44" s="105"/>
      <c r="E44" s="106"/>
    </row>
    <row r="45" spans="1:5" x14ac:dyDescent="0.45">
      <c r="A45" s="98" t="str" cm="1">
        <f t="array" ref="A45">'Apkopojums par pasākumiem'!B1&amp;": " &amp; INDEX('Apkopojums par pasākumiem'!A4:AV43,E1,2)</f>
        <v>VES objekta nosaukums: VV38</v>
      </c>
      <c r="B45" s="98"/>
      <c r="D45" s="105"/>
      <c r="E45" s="114"/>
    </row>
    <row r="46" spans="1:5" x14ac:dyDescent="0.45">
      <c r="A46" s="100"/>
      <c r="B46" s="100"/>
      <c r="D46" s="105"/>
    </row>
    <row r="47" spans="1:5" x14ac:dyDescent="0.45">
      <c r="A47" s="97" t="str">
        <f>'Apkopojums par pasākumiem'!AL1</f>
        <v>Ekspluatācijas perioda ierobežojumi (O (obligātie); R (rekomendējošie))</v>
      </c>
      <c r="B47" s="97"/>
      <c r="D47" s="105"/>
    </row>
    <row r="48" spans="1:5" x14ac:dyDescent="0.45">
      <c r="A48" s="100"/>
      <c r="B48" s="100"/>
      <c r="D48" s="105"/>
    </row>
    <row r="49" spans="1:7" x14ac:dyDescent="0.45">
      <c r="A49" s="112" t="str">
        <f>'Apkopojums par pasākumiem'!AL2</f>
        <v>VES un montāžas un apkalpes laukumi</v>
      </c>
      <c r="B49" s="112"/>
    </row>
    <row r="50" spans="1:7" ht="184.7" customHeight="1" x14ac:dyDescent="0.45">
      <c r="A50" s="103" t="str">
        <f>'Apkopojums par pasākumiem'!AL3</f>
        <v>Putnu aizsardzība (eksperta atzinums, rekomendējošie pasākumi)</v>
      </c>
      <c r="B50" s="104"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106"/>
      <c r="G50" s="107"/>
    </row>
    <row r="51" spans="1:7" ht="255.75" customHeight="1" x14ac:dyDescent="0.45">
      <c r="A51" s="103" t="str">
        <f>'Apkopojums par pasākumiem'!AM3</f>
        <v>Putnu aizsardzība rekomendācijas pēc IVN</v>
      </c>
      <c r="B51" s="104"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risinājumu,kas tiek precizēts pirmsbūvniecības monitoringa laikā (O). (3) ievērot pūču aizsardzības pasākumus (trokšņa ierobežojumi), izvēlēties pēc iespējas klusāku VES modeli un risinājumu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106"/>
      <c r="G51" s="107"/>
    </row>
    <row r="52" spans="1:7" ht="54.7" x14ac:dyDescent="0.45">
      <c r="A52" s="103" t="str">
        <f>'Apkopojums par pasākumiem'!AN3</f>
        <v>Putnu aizsardzība rekomendācijas pēc IVN Pamatojums</v>
      </c>
      <c r="B52" s="104"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106"/>
      <c r="G52" s="107"/>
    </row>
    <row r="53" spans="1:7" ht="78.099999999999994" customHeight="1" x14ac:dyDescent="0.45">
      <c r="A53" s="103" t="str">
        <f>'Apkopojums par pasākumiem'!AO3</f>
        <v>Sikspārņi (eksperta atzinums)</v>
      </c>
      <c r="B53" s="104"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106"/>
      <c r="G53" s="107"/>
    </row>
    <row r="54" spans="1:7" ht="144.5" customHeight="1" x14ac:dyDescent="0.45">
      <c r="A54" s="103" t="str">
        <f>'Apkopojums par pasākumiem'!AP3</f>
        <v>Sikspārņi rekomendācijas pēc IVN</v>
      </c>
      <c r="B54" s="104"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106"/>
      <c r="G54" s="107"/>
    </row>
    <row r="55" spans="1:7" ht="54.7" x14ac:dyDescent="0.45">
      <c r="A55" s="103" t="str">
        <f>'Apkopojums par pasākumiem'!AQ3</f>
        <v>Sikspārņu aizsardzība rekomendācijas pēc IVN Pamatojums</v>
      </c>
      <c r="B55" s="104" t="str" cm="1">
        <f t="array" ref="B55">INDEX('Apkopojums par pasākumiem'!A4:AV43,E1,43)</f>
        <v>Viedo risinājumu tehnoloģijas tiek izmantotas arī citur eiropā un nodrošina gan efektīvu sikspārņu aizsardzību, gan lielāku elektroenerģijas izstrādi, piemēram,
https://www.fleximaus.de/?lang=ne</v>
      </c>
      <c r="E55" s="106"/>
      <c r="G55" s="107"/>
    </row>
    <row r="56" spans="1:7" ht="36.5" x14ac:dyDescent="0.45">
      <c r="A56" s="103" t="str">
        <f>'Apkopojums par pasākumiem'!AR3</f>
        <v>Troksnis</v>
      </c>
      <c r="B56" s="104" t="str" cm="1">
        <f t="array" ref="B56">INDEX('Apkopojums par pasākumiem'!A4:AV43,E1,44)</f>
        <v>Jānodrošina iespējami zemas trokšņu emisijas VES turbīnu modeļu izvēle, atbilstošu tehnoloģisko risinājumu izvēle, kas mazinātu aerodinamisko troksni.</v>
      </c>
      <c r="E56" s="106"/>
      <c r="G56" s="107"/>
    </row>
    <row r="57" spans="1:7" ht="36.5" x14ac:dyDescent="0.45">
      <c r="A57" s="103" t="str">
        <f>'Apkopojums par pasākumiem'!AS3</f>
        <v>Zemas frekvences troksnis</v>
      </c>
      <c r="B57" s="104" t="str" cm="1">
        <f t="array" ref="B57">INDEX('Apkopojums par pasākumiem'!A4:AV43,E1,45)</f>
        <v>Izvēlēties VES modeli un darbības režīmu, kas nodrošina iespējami zemākus zemās frekvences trokšņa līmeņus (O)</v>
      </c>
      <c r="E57" s="106"/>
      <c r="G57" s="107"/>
    </row>
    <row r="58" spans="1:7" ht="41.65" customHeight="1" x14ac:dyDescent="0.45">
      <c r="A58" s="103" t="str">
        <f>'Apkopojums par pasākumiem'!AT3</f>
        <v>Mirgošana</v>
      </c>
      <c r="B58" s="104" t="str" cm="1">
        <f t="array" ref="B58">INDEX('Apkopojums par pasākumiem'!A4:AV43,E1,46)</f>
        <v>Pēc projektēšanas, kad būs zināms konkrēts turbīnu modelis, jāveic atkārtota mirgošanas efekta modelēšana, lai precizētu, vai nav piemērojami ietekmi mazinošie pasākumi (O)</v>
      </c>
      <c r="E58" s="106"/>
      <c r="G58" s="107"/>
    </row>
    <row r="59" spans="1:7" ht="129.05000000000001" customHeight="1" x14ac:dyDescent="0.45">
      <c r="A59" s="103" t="str">
        <f>'Apkopojums par pasākumiem'!AU3</f>
        <v>Vides riski un avārijas</v>
      </c>
      <c r="B59" s="104"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   </v>
      </c>
      <c r="E59" s="106"/>
      <c r="G59" s="107"/>
    </row>
    <row r="60" spans="1:7" ht="36.5" x14ac:dyDescent="0.45">
      <c r="A60" s="103" t="str">
        <f>'Apkopojums par pasākumiem'!AV3</f>
        <v>Sakaru sistēmas</v>
      </c>
      <c r="B60" s="104" t="str" cm="1">
        <f t="array" ref="B60">INDEX('Apkopojums par pasākumiem'!A4:AV43,E1,48)</f>
        <v xml:space="preserve">Ja tiek konstatēti apraides traucējumi pēc objekta realizācijas, tad nodrošināt risinājumus traucējuma novēršanai (R) </v>
      </c>
      <c r="E60" s="106"/>
      <c r="G60" s="107"/>
    </row>
  </sheetData>
  <mergeCells count="7">
    <mergeCell ref="A49:B49"/>
    <mergeCell ref="A1:B1"/>
    <mergeCell ref="A3:B3"/>
    <mergeCell ref="A5:B5"/>
    <mergeCell ref="A25:B25"/>
    <mergeCell ref="A45:B45"/>
    <mergeCell ref="A47:B47"/>
  </mergeCells>
  <pageMargins left="0.7" right="0.7" top="0.75" bottom="0.75" header="0.3" footer="0.3"/>
  <pageSetup paperSize="9" scale="62" fitToHeight="0" orientation="portrait" r:id="rId1"/>
  <rowBreaks count="2" manualBreakCount="2">
    <brk id="23" max="1" man="1"/>
    <brk id="43" max="1" man="1"/>
  </rowBreaks>
  <colBreaks count="1" manualBreakCount="1">
    <brk id="1" max="5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FEFE-8397-48A2-B983-027BEB3D0490}">
  <sheetPr>
    <pageSetUpPr fitToPage="1"/>
  </sheetPr>
  <dimension ref="A1:G60"/>
  <sheetViews>
    <sheetView tabSelected="1" view="pageBreakPreview" topLeftCell="A35" zoomScale="60" zoomScaleNormal="100" workbookViewId="0">
      <selection activeCell="P53" sqref="P53"/>
    </sheetView>
  </sheetViews>
  <sheetFormatPr defaultRowHeight="15.9" x14ac:dyDescent="0.4"/>
  <cols>
    <col min="1" max="1" width="38.4140625" style="77" customWidth="1"/>
    <col min="2" max="2" width="90.9140625" style="77" customWidth="1"/>
    <col min="4" max="38" width="4.6640625" customWidth="1"/>
  </cols>
  <sheetData>
    <row r="1" spans="1:7" ht="20.6" x14ac:dyDescent="0.35">
      <c r="A1" s="94" t="str" cm="1">
        <f t="array" ref="A1">'Apkopojums par pasākumiem'!B1&amp;": " &amp; INDEX('Apkopojums par pasākumiem'!A4:AV43,E1,2)</f>
        <v>VES objekta nosaukums: VV39</v>
      </c>
      <c r="B1" s="94"/>
      <c r="E1">
        <v>18</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95.4"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10.8"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4.1"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7.25"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6.900000000000006"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79.5" x14ac:dyDescent="0.35">
      <c r="A29" s="67" t="str">
        <f>'Apkopojums par pasākumiem'!X3</f>
        <v xml:space="preserve">Biotopi (eksperta atzinums) </v>
      </c>
      <c r="B29" s="68" t="str" cm="1">
        <f t="array" ref="B29">INDEX('Apkopojums par pasākumiem'!A4:AV43,E1,24)</f>
        <v xml:space="preserve">Pievedceļa izbūvei tieša ietekme uz biotopu 91T0_1 (23AP116_72, 23GE079_54) 0,3 ha un 91D0*_1 (23AP116_70) 0,1 ha. Ceļa izbūvei un pārbūvei susināšanas ietekme uz 91D0*_ 1 (23AP116_70 (zemas kvalitātes), 18LM156_1149 (biotops izcilas kvalitātes, arī parazītiskās kladonijas dzīvotne)) līdz 2,8 ha platībā. Negatīva ietekme uz 91D0*_1 mikroklimatu 0,2 ha platībā. Ievērot ietekmi mazinošos pasākumus (O) </v>
      </c>
      <c r="D29" s="69"/>
      <c r="E29" s="70"/>
    </row>
    <row r="30" spans="1:7" ht="37.4" customHeight="1" x14ac:dyDescent="0.35">
      <c r="A30" s="67" t="str">
        <f>'Apkopojums par pasākumiem'!Y3</f>
        <v>Biotopu aizsardzība rekomendācijas pēc IVN</v>
      </c>
      <c r="B30" s="68" t="str" cm="1">
        <f t="array" ref="B30">INDEX('Apkopojums par pasākumiem'!A4:AV43,E1,25)</f>
        <v xml:space="preserve">Piebraucamais ceļš jāplāno ar uzbērumu, bez pieguļošo teritoriju susināšanas; Kabeļtrases plānot tikai vienā ceļa pusē; ceļa rekonstrukcijas ietvaros jānovērš pārmitro biotopu platību nosusināšanu. (O) </v>
      </c>
      <c r="D30" s="69"/>
      <c r="E30" s="70"/>
    </row>
    <row r="31" spans="1:7" ht="95.4"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48.65"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48.65" customHeight="1"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50.5" customHeight="1"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19.2" customHeight="1"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3.700000000000003" customHeight="1"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VV39</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82.75" customHeight="1" x14ac:dyDescent="0.35">
      <c r="A50" s="67" t="str">
        <f>'Apkopojums par pasākumiem'!AL3</f>
        <v>Putnu aizsardzība (eksperta atzinums, rekomendējošie pasākumi)</v>
      </c>
      <c r="B50" s="68" t="str" cm="1">
        <f t="array" ref="B50">INDEX('Apkopojums par pasākumiem'!A4:AV43,E1,38)</f>
        <v xml:space="preserve">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v>
      </c>
      <c r="E50" s="70"/>
      <c r="G50" s="78"/>
    </row>
    <row r="51" spans="1:7" ht="127.2" customHeight="1"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6.900000000000006"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11.3"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65.45"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7" fitToHeight="0" orientation="portrait" r:id="rId1"/>
  <rowBreaks count="2" manualBreakCount="2">
    <brk id="23" max="1" man="1"/>
    <brk id="43" max="1" man="1"/>
  </rowBreaks>
  <colBreaks count="1" manualBreakCount="1">
    <brk id="1" max="5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AB2B-BA2D-474B-B454-AA73E6CD58C3}">
  <sheetPr>
    <pageSetUpPr fitToPage="1"/>
  </sheetPr>
  <dimension ref="A1:G60"/>
  <sheetViews>
    <sheetView tabSelected="1" view="pageBreakPreview" topLeftCell="A40" zoomScale="60" zoomScaleNormal="100" workbookViewId="0">
      <selection activeCell="P53" sqref="P53"/>
    </sheetView>
  </sheetViews>
  <sheetFormatPr defaultRowHeight="15.9" x14ac:dyDescent="0.4"/>
  <cols>
    <col min="1" max="1" width="38.4140625" style="77" customWidth="1"/>
    <col min="2" max="2" width="87.6640625" style="77" customWidth="1"/>
    <col min="4" max="38" width="4.6640625" customWidth="1"/>
  </cols>
  <sheetData>
    <row r="1" spans="1:7" ht="20.6" x14ac:dyDescent="0.35">
      <c r="A1" s="94" t="str" cm="1">
        <f t="array" ref="A1">'Apkopojums par pasākumiem'!B1&amp;": " &amp; INDEX('Apkopojums par pasākumiem'!A4:AV43,E1,2)</f>
        <v>VES objekta nosaukums: VV40</v>
      </c>
      <c r="B1" s="94"/>
      <c r="E1">
        <v>19</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83.7" customHeight="1"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67.8"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31.8" x14ac:dyDescent="0.35">
      <c r="A9" s="67" t="str">
        <f>'Apkopojums par pasākumiem'!F3</f>
        <v xml:space="preserve">Biotopi (eksperta atzinums) </v>
      </c>
      <c r="B9" s="68" t="str" cm="1">
        <f t="array" ref="B9">INDEX('Apkopojums par pasākumiem'!A4:AV43,E1,6)</f>
        <v xml:space="preserve">Laukums var ietekmēt biotopu 91D0*_1 (poligoni 18LM156_1148, 18LM156_1150, 18LM156_1153), ja tā izbūve radīs susināšanu (līdz 1,3 ha platībā) </v>
      </c>
      <c r="D9" s="69"/>
      <c r="E9" s="70"/>
      <c r="G9" s="78"/>
    </row>
    <row r="10" spans="1:7" ht="31.8" x14ac:dyDescent="0.35">
      <c r="A10" s="67" t="str">
        <f>'Apkopojums par pasākumiem'!G3</f>
        <v>Biotopu aizsardzība rekomendācijas pēc IVN</v>
      </c>
      <c r="B10" s="68" t="str" cm="1">
        <f t="array" ref="B10">INDEX('Apkopojums par pasākumiem'!A4:AV43,E1,7)</f>
        <v xml:space="preserve">Laukuma ierīkošana bez nosusināšanas sistēmu ierīkošanas (ar laukuma uzbēršanu) (O) </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14.1"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4.5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51"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51.9"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6.950000000000003"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4.05"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79.5" x14ac:dyDescent="0.35">
      <c r="A29" s="67" t="str">
        <f>'Apkopojums par pasākumiem'!X3</f>
        <v xml:space="preserve">Biotopi (eksperta atzinums) </v>
      </c>
      <c r="B29" s="68" t="str" cm="1">
        <f t="array" ref="B29">INDEX('Apkopojums par pasākumiem'!A4:AV43,E1,24)</f>
        <v xml:space="preserve">Pievedceļa izbūvei tieša ietekme uz biotopu 91T0_1 (23AP116_72, 23GE079_54) 0,3 ha un 91D0*_1 (23AP116_70) 0,1 ha. Ceļa izbūvei un pārbūvei susināšanas ietekme uz 91D0*_ 1 (23AP116_70 (zemas kvalitātes), 18LM156_1149 (biotops izcilas kvalitātes, arī parazītiskās kladonijas dzīvotne)) līdz 2,8 ha platībā. Negatīva ietekme uz 91D0*_1 mikroklimatu 0,2 ha platībā. Ievērot ietekmi mazinošos pasākumus (O) </v>
      </c>
      <c r="D29" s="69"/>
      <c r="E29" s="70"/>
    </row>
    <row r="30" spans="1:7" ht="47.7" x14ac:dyDescent="0.35">
      <c r="A30" s="67" t="str">
        <f>'Apkopojums par pasākumiem'!Y3</f>
        <v>Biotopu aizsardzība rekomendācijas pēc IVN</v>
      </c>
      <c r="B30" s="68" t="str" cm="1">
        <f t="array" ref="B30">INDEX('Apkopojums par pasākumiem'!A4:AV43,E1,25)</f>
        <v xml:space="preserve">Piebraucamais ceļš jāplāno ar uzbērumu, bez pieguļošo teritoriju susināšanas; Kabeļtrases plānot tikai vienā ceļa pusē; ceļa rekonstrukcijas ietvaros jānovērš pārmitro biotopu platību nosusināšanu. (O) </v>
      </c>
      <c r="D30" s="69"/>
      <c r="E30" s="70"/>
    </row>
    <row r="31" spans="1:7" ht="112.25"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52.85"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51" customHeight="1"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6" customHeight="1"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5.1" customHeight="1"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VV40</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 xml:space="preserve">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v>
      </c>
      <c r="E50" s="70"/>
      <c r="G50" s="78"/>
    </row>
    <row r="51" spans="1:7" ht="159"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9" fitToHeight="0" orientation="portrait" r:id="rId1"/>
  <rowBreaks count="2" manualBreakCount="2">
    <brk id="23" max="1" man="1"/>
    <brk id="43" max="1" man="1"/>
  </rowBreaks>
  <colBreaks count="1" manualBreakCount="1">
    <brk id="1" max="5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109EE-28DB-40D5-87C3-B2FFF5595F0A}">
  <sheetPr>
    <pageSetUpPr fitToPage="1"/>
  </sheetPr>
  <dimension ref="A1:G60"/>
  <sheetViews>
    <sheetView tabSelected="1" view="pageBreakPreview" topLeftCell="A38" zoomScale="60" zoomScaleNormal="100" workbookViewId="0">
      <selection activeCell="P53" sqref="P53"/>
    </sheetView>
  </sheetViews>
  <sheetFormatPr defaultRowHeight="15.9" x14ac:dyDescent="0.4"/>
  <cols>
    <col min="1" max="1" width="38.4140625" style="77" customWidth="1"/>
    <col min="2" max="2" width="84.08203125" style="77" customWidth="1"/>
    <col min="4" max="38" width="4.6640625" customWidth="1"/>
  </cols>
  <sheetData>
    <row r="1" spans="1:7" ht="20.6" x14ac:dyDescent="0.35">
      <c r="A1" s="94" t="str" cm="1">
        <f t="array" ref="A1">'Apkopojums par pasākumiem'!B1&amp;": " &amp; INDEX('Apkopojums par pasākumiem'!A4:AV43,E1,2)</f>
        <v>VES objekta nosaukums: VV41</v>
      </c>
      <c r="B1" s="94"/>
      <c r="E1">
        <v>20</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5.45"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13.15" customHeight="1" x14ac:dyDescent="0.35">
      <c r="A12" s="67" t="str">
        <f>'Apkopojums par pasākumiem'!I3</f>
        <v xml:space="preserve">ĪA sugas (eksperta atzinums) </v>
      </c>
      <c r="B12" s="68" t="str" cm="1">
        <f t="array" ref="B12">INDEX('Apkopojums par pasākumiem'!A4:AV43,E1,9)</f>
        <v xml:space="preserve">Atsevišķi liela izmēra akmeņi, vēlams pārvietot uz blakusesošajām mežaudzēm, saglabājot akmeņu oriģinālo orientāciju pret debespusēm; kritalas ar diametru &gt;25 cm nepieciešams saglabāt un pārvietot uz blakusesošajām mežaudzēm (O); jāizvairās no pievestas melnzemes izmantošanas, lai teritorijā neievestu invazīvo sugu sēklas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43.1" x14ac:dyDescent="0.35">
      <c r="A13" s="67" t="str">
        <f>'Apkopojums par pasākumiem'!J3</f>
        <v>ĪA sugas rekomendācijas pēc IVN</v>
      </c>
      <c r="B13" s="68" t="str" cm="1">
        <f t="array" ref="B13">INDEX('Apkopojums par pasākumiem'!A4:AV43,E1,10)</f>
        <v>Lielos akmeņus būvniecības gaitā būtu vēlams pārvietot uz blakusesošajām mežaudzēm, saglabājot akmeņu oriģinālo orientāciju pret debespusēm; kritalas ar diametru &gt;25 cm nepieciešams saglabāt un pārvietot uz blakusesošajām mežaudzēm,pirms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Kabeļtrase plānota gar biotopu 91T0_1 (poligons 22JS178_119), neplānot kabeļtrasi gar ceļa ZA malu. (O)</v>
      </c>
      <c r="D29" s="69"/>
      <c r="E29" s="70"/>
    </row>
    <row r="30" spans="1:7" ht="31.8" x14ac:dyDescent="0.35">
      <c r="A30" s="67" t="str">
        <f>'Apkopojums par pasākumiem'!Y3</f>
        <v>Biotopu aizsardzība rekomendācijas pēc IVN</v>
      </c>
      <c r="B30" s="68" t="str" cm="1">
        <f t="array" ref="B30">INDEX('Apkopojums par pasākumiem'!A4:AV43,E1,25)</f>
        <v>Kabeļtrasi plānot ceļa dienvidrietumu malā, lai netiktu iznīcināts biotops 91T0_1 (poligons 22JS178_119) (O)</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VV41</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43.1"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6.900000000000006"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2"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66.400000000000006"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1" fitToHeight="0" orientation="portrait" r:id="rId1"/>
  <rowBreaks count="2" manualBreakCount="2">
    <brk id="23" max="1" man="1"/>
    <brk id="43" max="1" man="1"/>
  </rowBreaks>
  <colBreaks count="1" manualBreakCount="1">
    <brk id="1" max="5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9CA3-54B7-4ACA-B183-BEB417474516}">
  <sheetPr>
    <pageSetUpPr fitToPage="1"/>
  </sheetPr>
  <dimension ref="A1:G60"/>
  <sheetViews>
    <sheetView tabSelected="1" view="pageBreakPreview" topLeftCell="A41" zoomScale="60" zoomScaleNormal="100" workbookViewId="0">
      <selection activeCell="P53" sqref="P53"/>
    </sheetView>
  </sheetViews>
  <sheetFormatPr defaultRowHeight="15.9" x14ac:dyDescent="0.4"/>
  <cols>
    <col min="1" max="1" width="38.4140625" style="77" customWidth="1"/>
    <col min="2" max="2" width="85.58203125" style="77" customWidth="1"/>
    <col min="4" max="38" width="4.6640625" customWidth="1"/>
  </cols>
  <sheetData>
    <row r="1" spans="1:7" ht="20.6" x14ac:dyDescent="0.35">
      <c r="A1" s="94" t="str" cm="1">
        <f t="array" ref="A1">'Apkopojums par pasākumiem'!B1&amp;": " &amp; INDEX('Apkopojums par pasākumiem'!A4:AV43,E1,2)</f>
        <v>VES objekta nosaukums: VV42</v>
      </c>
      <c r="B1" s="94"/>
      <c r="E1">
        <v>21</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82.75" customHeight="1"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66.900000000000006"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65"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0.8"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8.65"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53.3"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2.75"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Jāizvēlas viens no abiem VV1, VV82/VV42 ,VV36 scenārijiem, eksperts rekomendē atteikties no VV1 un VV82, ja vien nav kādi tehnoloģiskie apsvērumi ka labāk būtu atteikties no VV42 un VV36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6.900000000000006"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Kabeļtrase plānota gar biotopu 91T0_1 (poligons 22JS178_119), neplānot kabeļtrasi gar ceļa ZA malu. (O)</v>
      </c>
      <c r="D29" s="69"/>
      <c r="E29" s="70"/>
    </row>
    <row r="30" spans="1:7" ht="31.8" x14ac:dyDescent="0.35">
      <c r="A30" s="67" t="str">
        <f>'Apkopojums par pasākumiem'!Y3</f>
        <v>Biotopu aizsardzība rekomendācijas pēc IVN</v>
      </c>
      <c r="B30" s="68" t="str" cm="1">
        <f t="array" ref="B30">INDEX('Apkopojums par pasākumiem'!A4:AV43,E1,25)</f>
        <v>Kabeļtrasi plānot ceļa dienvidrietumu malā, lai netiktu iznīcināts biotops 91T0_1 (poligons 22JS178_119) (O)</v>
      </c>
      <c r="D30" s="69"/>
      <c r="E30" s="70"/>
    </row>
    <row r="31" spans="1:7" ht="114.55"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48.15"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VV42</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59"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0" fitToHeight="0" orientation="portrait" r:id="rId1"/>
  <rowBreaks count="2" manualBreakCount="2">
    <brk id="23" max="1" man="1"/>
    <brk id="43" max="1" man="1"/>
  </rowBreaks>
  <colBreaks count="1" manualBreakCount="1">
    <brk id="1" max="5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27C9-48FB-42CD-A15B-12D19966242B}">
  <sheetPr>
    <pageSetUpPr fitToPage="1"/>
  </sheetPr>
  <dimension ref="A1:G60"/>
  <sheetViews>
    <sheetView tabSelected="1" view="pageBreakPreview" topLeftCell="A42" zoomScale="60" zoomScaleNormal="100" workbookViewId="0">
      <selection activeCell="P53" sqref="P53"/>
    </sheetView>
  </sheetViews>
  <sheetFormatPr defaultRowHeight="15.9" x14ac:dyDescent="0.4"/>
  <cols>
    <col min="1" max="1" width="38.4140625" style="77" customWidth="1"/>
    <col min="2" max="2" width="92.83203125" style="77" customWidth="1"/>
    <col min="4" max="38" width="4.6640625" customWidth="1"/>
  </cols>
  <sheetData>
    <row r="1" spans="1:7" ht="20.6" x14ac:dyDescent="0.35">
      <c r="A1" s="94" t="str" cm="1">
        <f t="array" ref="A1">'Apkopojums par pasākumiem'!B1&amp;": " &amp; INDEX('Apkopojums par pasākumiem'!A4:AV43,E1,2)</f>
        <v>VES objekta nosaukums: VV46</v>
      </c>
      <c r="B1" s="94"/>
      <c r="E1">
        <v>22</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82.75" customHeight="1"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67.8"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11.3"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4.5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15" customHeight="1" x14ac:dyDescent="0.35">
      <c r="A15" s="67" t="str">
        <f>'Apkopojums par pasākumiem'!L3</f>
        <v>Troksnis pēc IVN</v>
      </c>
      <c r="B15" s="68" t="str" cm="1">
        <f t="array" ref="B15">INDEX('Apkopojums par pasākumiem'!A4:AV43,E1,12)</f>
        <v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7.7"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20.100000000000001" customHeight="1"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19.2" customHeight="1"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3.700000000000003"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81.349999999999994" customHeight="1" x14ac:dyDescent="0.35">
      <c r="A23" s="67" t="str">
        <f>'Apkopojums par pasākumiem'!T3</f>
        <v>Citi</v>
      </c>
      <c r="B23" s="68" t="str" cm="1">
        <f t="array" ref="B23">INDEX('Apkopojums par pasākumiem'!A4:AV43,E1,20)</f>
        <v>Izvēloties VES projekta īstenotājam jāizvēlas VES, kuru radītais troksnis ievēro PVO rekomendācijas, uzstādīt VES ar pēc iespējas zemāku trokšņa emisijas līmeni vai aerodinamiski uzlabotiem spārniem (R); Jānodrošina, ka iespējama VES turbīnu spārnu sildīšana vai apstrāde ar materiālu, kas nodrošina, lai uz spārniem neveidojas apledojums. Kā arī, apledojuma gadījumā uz turbīnu spārniem, jāspēj nodrošināt to apturēšana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4.55"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cm="1">
        <f t="array" ref="B29">INDEX('Apkopojums par pasākumiem'!A4:AV43,E1,24)</f>
        <v>0</v>
      </c>
      <c r="D29" s="69"/>
      <c r="E29" s="70"/>
    </row>
    <row r="30" spans="1:7" ht="31.8" x14ac:dyDescent="0.35">
      <c r="A30" s="67" t="str">
        <f>'Apkopojums par pasākumiem'!Y3</f>
        <v>Biotopu aizsardzība rekomendācijas pēc IVN</v>
      </c>
      <c r="B30" s="68" cm="1">
        <f t="array" ref="B30">INDEX('Apkopojums par pasākumiem'!A4:AV43,E1,25)</f>
        <v>0</v>
      </c>
      <c r="D30" s="69"/>
      <c r="E30" s="70"/>
    </row>
    <row r="31" spans="1:7" ht="99.15"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VV46</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30"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“Mirgošanas” efekta novēršanai uz medņu riestiem - VES apturēšana starp 1. aprīli un 15. maiju laika periodā no saullēkta līdz 4 stundām pēc saullēkta un vienu stundu pirms un pēc saulrieta (R);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92.65"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“mirgošanas” efekta novēršanai uz medņu riestiem starp 1. aprīli un 15. maiju laika periodā no saullēkta līdz 4 stundām pēc saullēkta un vienu stundu pirms un pēc saulrieta, ja to nevar novērst ar kameru risinājumu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30"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27.2"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6" fitToHeight="0" orientation="portrait" r:id="rId1"/>
  <rowBreaks count="2" manualBreakCount="2">
    <brk id="23" max="1" man="1"/>
    <brk id="43" max="1" man="1"/>
  </rowBreaks>
  <colBreaks count="1" manualBreakCount="1">
    <brk id="1" max="5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18A05-0224-42D0-986F-05F50FD8C8BD}">
  <sheetPr>
    <pageSetUpPr fitToPage="1"/>
  </sheetPr>
  <dimension ref="A1:G60"/>
  <sheetViews>
    <sheetView tabSelected="1" view="pageBreakPreview" topLeftCell="A48" zoomScale="60" zoomScaleNormal="100" workbookViewId="0">
      <selection activeCell="P53" sqref="P53"/>
    </sheetView>
  </sheetViews>
  <sheetFormatPr defaultRowHeight="15.9" x14ac:dyDescent="0.4"/>
  <cols>
    <col min="1" max="1" width="38.4140625" style="77" customWidth="1"/>
    <col min="2" max="2" width="94.6640625" style="77" customWidth="1"/>
    <col min="4" max="38" width="4.6640625" customWidth="1"/>
  </cols>
  <sheetData>
    <row r="1" spans="1:7" ht="20.6" x14ac:dyDescent="0.35">
      <c r="A1" s="94" t="str" cm="1">
        <f t="array" ref="A1">'Apkopojums par pasākumiem'!B1&amp;": " &amp; INDEX('Apkopojums par pasākumiem'!A4:AV43,E1,2)</f>
        <v>VES objekta nosaukums: VV47</v>
      </c>
      <c r="B1" s="94"/>
      <c r="E1">
        <v>23</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79.5" x14ac:dyDescent="0.35">
      <c r="A15" s="67" t="str">
        <f>'Apkopojums par pasākumiem'!L3</f>
        <v>Troksnis pēc IVN</v>
      </c>
      <c r="B15" s="68" t="str" cm="1">
        <f t="array" ref="B15">INDEX('Apkopojums par pasākumiem'!A4:AV43,E1,12)</f>
        <v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v>
      </c>
      <c r="D15" s="69"/>
      <c r="E15" s="70"/>
      <c r="G15" s="78"/>
    </row>
    <row r="16" spans="1:7" x14ac:dyDescent="0.35">
      <c r="A16" s="67" t="str">
        <f>'Apkopojums par pasākumiem'!M3</f>
        <v>Ainava</v>
      </c>
      <c r="B16" s="68" t="str" cm="1">
        <f t="array" ref="B16">INDEX('Apkopojums par pasākumiem'!A4:AV43,E1,13)</f>
        <v xml:space="preserve">Ievērot ietekmi uz ainavu mazinošus pasākumus - 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79.5" x14ac:dyDescent="0.35">
      <c r="A23" s="67" t="str">
        <f>'Apkopojums par pasākumiem'!T3</f>
        <v>Citi</v>
      </c>
      <c r="B23" s="68" t="str" cm="1">
        <f t="array" ref="B23">INDEX('Apkopojums par pasākumiem'!A4:AV43,E1,20)</f>
        <v>Izvēloties VES projekta īstenotājam jāizvēlas VES, kuru radītais troksnis ievēro PVO rekomendācijas, uzstādīt VES ar pēc iespējas zemāku trokšņa emisijas līmeni vai aerodinamiski uzlabotiem spārniem (R) ; Jānodrošina, ka iespējama VES turbīnu spārnu sildīšana vai apstrāde ar materiālu, kas nodrošina, lai uz spārniem neveidojas apledojums. Kā arī, apledojuma gadījumā uz turbīnu spārniem, jāspēj nodrošināt to apturēšana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cm="1">
        <f t="array" ref="B29">INDEX('Apkopojums par pasākumiem'!A4:AV43,E1,24)</f>
        <v>0</v>
      </c>
      <c r="D29" s="69"/>
      <c r="E29" s="70"/>
    </row>
    <row r="30" spans="1:7" ht="31.8" x14ac:dyDescent="0.35">
      <c r="A30" s="67" t="str">
        <f>'Apkopojums par pasākumiem'!Y3</f>
        <v>Biotopu aizsardzība rekomendācijas pēc IVN</v>
      </c>
      <c r="B30" s="68" cm="1">
        <f t="array" ref="B30">INDEX('Apkopojums par pasākumiem'!A4:AV43,E1,25)</f>
        <v>0</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ht="31.8" x14ac:dyDescent="0.4">
      <c r="A32" s="67" t="str">
        <f>'Apkopojums par pasākumiem'!AA3</f>
        <v>ĪA sugas (eksperta atzinums)</v>
      </c>
      <c r="B32" s="68" t="str" cm="1">
        <f t="array" ref="B32">INDEX('Apkopojums par pasākumiem'!A4:AV43,E1,27)</f>
        <v xml:space="preserve">Kabeļtrases ierīkošana gar pievedceļu skartu 4 kvadrātmetru smiltāja neļķes atradni. Ietekmes samazināšanai kabeļtrasi ierīkot tikai vienā ceļa pusē (O) </v>
      </c>
      <c r="E32" s="70"/>
    </row>
    <row r="33" spans="1:5" x14ac:dyDescent="0.35">
      <c r="A33" s="67" t="str">
        <f>'Apkopojums par pasākumiem'!AB3</f>
        <v>ĪA sugas rekomendācijas pēc IVN</v>
      </c>
      <c r="B33" s="68" t="str" cm="1">
        <f t="array" ref="B33">INDEX('Apkopojums par pasākumiem'!A4:AV43,E1,28)</f>
        <v xml:space="preserve">Kabeļtrasi ierīkot tikai vienā ceļa pusē (pievedceļa posmā – austrumu pusē) (O) </v>
      </c>
      <c r="D33" s="69"/>
      <c r="E33" s="70"/>
    </row>
    <row r="34" spans="1:5" s="66" customFormat="1" ht="31.8" x14ac:dyDescent="0.4">
      <c r="A34" s="67" t="str">
        <f>'Apkopojums par pasākumiem'!AC3</f>
        <v>ĪA sugas rekomendācijas pēc IVN Pamatojums</v>
      </c>
      <c r="B34" s="68" t="str" cm="1">
        <f t="array" ref="B34">INDEX('Apkopojums par pasākumiem'!A4:AV43,E1,29)</f>
        <v>Eksperta atzinums</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VV47</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8.3"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v>
      </c>
      <c r="E50" s="70"/>
      <c r="G50" s="78"/>
    </row>
    <row r="51" spans="1:7" ht="175.45" customHeight="1"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27.2"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5" fitToHeight="0" orientation="portrait" r:id="rId1"/>
  <rowBreaks count="2" manualBreakCount="2">
    <brk id="23" max="1" man="1"/>
    <brk id="43" max="1" man="1"/>
  </rowBreaks>
  <colBreaks count="1" manualBreakCount="1">
    <brk id="1" max="59"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CBD4-AA3E-42F4-B69F-6D8CC39C6A0C}">
  <sheetPr>
    <pageSetUpPr fitToPage="1"/>
  </sheetPr>
  <dimension ref="A1:G60"/>
  <sheetViews>
    <sheetView tabSelected="1" view="pageBreakPreview" topLeftCell="A39" zoomScale="60" zoomScaleNormal="100" workbookViewId="0">
      <selection activeCell="P53" sqref="P53"/>
    </sheetView>
  </sheetViews>
  <sheetFormatPr defaultRowHeight="15.9" x14ac:dyDescent="0.4"/>
  <cols>
    <col min="1" max="1" width="38.4140625" style="77" customWidth="1"/>
    <col min="2" max="2" width="89.6640625" style="77" customWidth="1"/>
    <col min="4" max="38" width="4.6640625" customWidth="1"/>
  </cols>
  <sheetData>
    <row r="1" spans="1:7" ht="20.6" x14ac:dyDescent="0.35">
      <c r="A1" s="94" t="str" cm="1">
        <f t="array" ref="A1">'Apkopojums par pasākumiem'!B1&amp;": " &amp; INDEX('Apkopojums par pasākumiem'!A4:AV43,E1,2)</f>
        <v>VES objekta nosaukums: VV49</v>
      </c>
      <c r="B1" s="94"/>
      <c r="E1">
        <v>24</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7.8"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11.75" customHeight="1" x14ac:dyDescent="0.35">
      <c r="A12" s="67" t="str">
        <f>'Apkopojums par pasākumiem'!I3</f>
        <v xml:space="preserve">ĪA sugas (eksperta atzinums) </v>
      </c>
      <c r="B12" s="68" t="str" cm="1">
        <f t="array" ref="B12">INDEX('Apkopojums par pasākumiem'!A4:AV43,E1,9)</f>
        <v xml:space="preserve">Konstatēta rožainās apmalpiepes atradne, kritalas ar diametru &gt;25 cm nepieciešams saglabāt un pārvietot uz blakusesošajām mežaudzēm,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2.2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51"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ht="20.100000000000001" customHeight="1" x14ac:dyDescent="0.35">
      <c r="A16" s="67" t="str">
        <f>'Apkopojums par pasākumiem'!M3</f>
        <v>Ainava</v>
      </c>
      <c r="B16" s="68" t="str" cm="1">
        <f t="array" ref="B16">INDEX('Apkopojums par pasākumiem'!A4:AV43,E1,13)</f>
        <v xml:space="preserve">Ievērot ietekmi uz ainavu mazinošus pasākumus - 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50.5"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6.950000000000003"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36" customHeight="1" x14ac:dyDescent="0.35">
      <c r="A23" s="67" t="str">
        <f>'Apkopojums par pasākumiem'!T3</f>
        <v>Citi</v>
      </c>
      <c r="B23" s="68" t="str" cm="1">
        <f t="array" ref="B23">INDEX('Apkopojums par pasākumiem'!A4:AV43,E1,20)</f>
        <v xml:space="preserve"> VES realizēšanu var ietekmēt mazā ērgļa mikrolieguma izveide. Ja mazais ērglis turpina ligzdot esošās ligzdošanas vietā nocirstā meža apkārtnē - VES būvniecība netiek rekomendēta (R)</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5.45"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 xml:space="preserve">Kabeļtrase un ceļa paplašināšana var ietekmēt biotopu 9010* (18JS178_995) līdz 0,1 ha platībā  </v>
      </c>
      <c r="D29" s="69"/>
      <c r="E29" s="70"/>
    </row>
    <row r="30" spans="1:7" ht="31.8" x14ac:dyDescent="0.35">
      <c r="A30" s="67" t="str">
        <f>'Apkopojums par pasākumiem'!Y3</f>
        <v>Biotopu aizsardzība rekomendācijas pēc IVN</v>
      </c>
      <c r="B30" s="68" t="str" cm="1">
        <f t="array" ref="B30">INDEX('Apkopojums par pasākumiem'!A4:AV43,E1,25)</f>
        <v xml:space="preserve">Ietekmes samazināšanai kabeļtrasi plānot pa ceļa ziemeļu pusi, un sāngrāvi gar ceļu nepadziļināt (O) </v>
      </c>
      <c r="D30" s="69"/>
      <c r="E30" s="70"/>
    </row>
    <row r="31" spans="1:7" ht="99.15"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48.65"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51.9" customHeight="1"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5.1" customHeight="1"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36" customHeight="1"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VV49</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80.45" customHeight="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27.65" customHeight="1"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5.45"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30.6"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8.450000000000003"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8" fitToHeight="0" orientation="portrait" r:id="rId1"/>
  <rowBreaks count="2" manualBreakCount="2">
    <brk id="23" max="1" man="1"/>
    <brk id="43" max="1" man="1"/>
  </rowBreaks>
  <colBreaks count="1" manualBreakCount="1">
    <brk id="1" max="59"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FCE7-F903-4A25-BE56-18A77BCC5BBB}">
  <sheetPr>
    <pageSetUpPr fitToPage="1"/>
  </sheetPr>
  <dimension ref="A1:G60"/>
  <sheetViews>
    <sheetView tabSelected="1" view="pageBreakPreview" topLeftCell="A41" zoomScale="60" zoomScaleNormal="100" workbookViewId="0">
      <selection activeCell="P53" sqref="P53"/>
    </sheetView>
  </sheetViews>
  <sheetFormatPr defaultRowHeight="15.9" x14ac:dyDescent="0.4"/>
  <cols>
    <col min="1" max="1" width="38.4140625" style="77" customWidth="1"/>
    <col min="2" max="2" width="87.83203125" style="77" customWidth="1"/>
    <col min="4" max="38" width="4.6640625" customWidth="1"/>
  </cols>
  <sheetData>
    <row r="1" spans="1:7" ht="20.6" x14ac:dyDescent="0.35">
      <c r="A1" s="94" t="str" cm="1">
        <f t="array" ref="A1">'Apkopojums par pasākumiem'!B1&amp;": " &amp; INDEX('Apkopojums par pasākumiem'!A4:AV43,E1,2)</f>
        <v>VES objekta nosaukums: VV50</v>
      </c>
      <c r="B1" s="94"/>
      <c r="E1">
        <v>25</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5.45"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14.1"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3.1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51.9"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8.65"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4.6"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39.75" customHeight="1" x14ac:dyDescent="0.35">
      <c r="A23" s="67" t="str">
        <f>'Apkopojums par pasākumiem'!T3</f>
        <v>Citi</v>
      </c>
      <c r="B23" s="68" t="str" cm="1">
        <f t="array" ref="B23">INDEX('Apkopojums par pasākumiem'!A4:AV43,E1,20)</f>
        <v>VES realizēšanu var ietekmēt mazā ērgļa mikrolieguma izveide. Ja mazais ērglis turpina ligzdot esošās ligzdošanas vietā nocirstā meža apkārtnē - VES būvniecība netiek rekomendēta (R)</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66.400000000000006" customHeight="1"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t="str" cm="1">
        <f t="array" ref="B29">INDEX('Apkopojums par pasākumiem'!A4:AV43,E1,24)</f>
        <v xml:space="preserve">Kabeļtrase un ceļa paplašināšana var ietekmēt biotopu 91T0_1 (18EO128_1022) </v>
      </c>
      <c r="D29" s="69"/>
      <c r="E29" s="70"/>
    </row>
    <row r="30" spans="1:7" ht="31.8" x14ac:dyDescent="0.35">
      <c r="A30" s="67" t="str">
        <f>'Apkopojums par pasākumiem'!Y3</f>
        <v>Biotopu aizsardzība rekomendācijas pēc IVN</v>
      </c>
      <c r="B30" s="68" t="str" cm="1">
        <f t="array" ref="B30">INDEX('Apkopojums par pasākumiem'!A4:AV43,E1,25)</f>
        <v xml:space="preserve">Ietekmes samazināšanai uz biotopu 91T0_1 (18EO128_1022) kabeļtrasi plānot pa ceļa ziemeļu pusi (O) </v>
      </c>
      <c r="D30" s="69"/>
      <c r="E30" s="70"/>
    </row>
    <row r="31" spans="1:7" ht="112.25" customHeight="1"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50.5" customHeight="1"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VV50</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74.9"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46.44999999999999"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30.6"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8.450000000000003"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9" fitToHeight="0" orientation="portrait" r:id="rId1"/>
  <rowBreaks count="2" manualBreakCount="2">
    <brk id="23" max="1" man="1"/>
    <brk id="43" max="1" man="1"/>
  </rowBreaks>
  <colBreaks count="1" manualBreakCount="1">
    <brk id="1" max="59"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EB1B-7265-4A17-B601-E50C48AF9A38}">
  <sheetPr>
    <pageSetUpPr fitToPage="1"/>
  </sheetPr>
  <dimension ref="A1:G60"/>
  <sheetViews>
    <sheetView tabSelected="1" view="pageBreakPreview" topLeftCell="A42" zoomScale="60" zoomScaleNormal="100" workbookViewId="0">
      <selection activeCell="P53" sqref="P53"/>
    </sheetView>
  </sheetViews>
  <sheetFormatPr defaultRowHeight="15.9" x14ac:dyDescent="0.4"/>
  <cols>
    <col min="1" max="1" width="38.4140625" style="77" customWidth="1"/>
    <col min="2" max="2" width="87.83203125" style="77" customWidth="1"/>
    <col min="4" max="38" width="4.6640625" customWidth="1"/>
  </cols>
  <sheetData>
    <row r="1" spans="1:7" ht="20.6" x14ac:dyDescent="0.35">
      <c r="A1" s="94" t="str" cm="1">
        <f t="array" ref="A1">'Apkopojums par pasākumiem'!B1&amp;": " &amp; INDEX('Apkopojums par pasākumiem'!A4:AV43,E1,2)</f>
        <v>VES objekta nosaukums: VV51</v>
      </c>
      <c r="B1" s="94"/>
      <c r="E1">
        <v>26</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7.8"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47.25" customHeight="1" x14ac:dyDescent="0.35">
      <c r="A9" s="67" t="str">
        <f>'Apkopojums par pasākumiem'!F3</f>
        <v xml:space="preserve">Biotopi (eksperta atzinums) </v>
      </c>
      <c r="B9" s="68" t="str" cm="1">
        <f t="array" ref="B9">INDEX('Apkopojums par pasākumiem'!A4:AV43,E1,6)</f>
        <v xml:space="preserve">Apbūves laukums esošajā konfigurācijā iznīcinātu 0,4 ha biotopa 91T0_2 (biotops veidošanās stadijā) uz vidēji augsta kāpu reljefa. VES izbūve negatīvi var ietekmēt mikroklimatu biotopā 9010*_3, kas ir arī Hellera ķīļlapes dzīvotne (18LM156_1258) līdz 0,3 ha platībā </v>
      </c>
      <c r="D9" s="69"/>
      <c r="E9" s="70"/>
      <c r="G9" s="78"/>
    </row>
    <row r="10" spans="1:7" ht="47.7" x14ac:dyDescent="0.35">
      <c r="A10" s="67" t="str">
        <f>'Apkopojums par pasākumiem'!G3</f>
        <v>Biotopu aizsardzība rekomendācijas pēc IVN</v>
      </c>
      <c r="B10" s="68" t="str" cm="1">
        <f t="array" ref="B10">INDEX('Apkopojums par pasākumiem'!A4:AV43,E1,7)</f>
        <v xml:space="preserve">Precizēt apbūves laukuma konfigurāciju, lai būtu iespējami maza saskare ar biotopu 9010*_3 (18LM156_1258), VES būvniecībā nepadziļināt sāngrāvjus zemāk kā virsas atzīme biotopā (O) </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11.3"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1.75"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8.15"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51"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31.8" x14ac:dyDescent="0.35">
      <c r="A23" s="67" t="str">
        <f>'Apkopojums par pasākumiem'!T3</f>
        <v>Citi</v>
      </c>
      <c r="B23" s="68" t="str" cm="1">
        <f t="array" ref="B23">INDEX('Apkopojums par pasākumiem'!A4:AV43,E1,20)</f>
        <v xml:space="preserve">Ja mazais ērglis turpina ligzdot esošās ligzdošanas vietā nocirstā meža apkārtnē - VES būvniecība netiek rekomendēta (R)  </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 xml:space="preserve">Gar ceļu CVV51_70 biotops 9010*_3 (18LM156_1258), novērst potenciālo susināšanas ietekmi (O) </v>
      </c>
      <c r="D29" s="69"/>
      <c r="E29" s="70"/>
    </row>
    <row r="30" spans="1:7" ht="31.8" x14ac:dyDescent="0.35">
      <c r="A30" s="67" t="str">
        <f>'Apkopojums par pasākumiem'!Y3</f>
        <v>Biotopu aizsardzība rekomendācijas pēc IVN</v>
      </c>
      <c r="B30" s="68" t="str" cm="1">
        <f t="array" ref="B30">INDEX('Apkopojums par pasākumiem'!A4:AV43,E1,25)</f>
        <v xml:space="preserve">Ceļa rekonstrukcijā nepadziļināt sāngrāvjus zemāk kā virsas atzīme biotopā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t="str" cm="1">
        <f t="array" ref="B32">INDEX('Apkopojums par pasākumiem'!A4:AV43,E1,27)</f>
        <v>ievērot ietekmi mazinošos pasākumus</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VV51</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74.9"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42.6"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30.6"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9" fitToHeight="0" orientation="portrait" r:id="rId1"/>
  <rowBreaks count="2" manualBreakCount="2">
    <brk id="23" max="1" man="1"/>
    <brk id="43" max="1" man="1"/>
  </rowBreaks>
  <colBreaks count="1" manualBreakCount="1">
    <brk id="1" max="59"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B21A-37B4-452F-A71C-9090A617ADD7}">
  <sheetPr>
    <pageSetUpPr fitToPage="1"/>
  </sheetPr>
  <dimension ref="A1:G60"/>
  <sheetViews>
    <sheetView tabSelected="1" view="pageBreakPreview" topLeftCell="A38" zoomScale="60" zoomScaleNormal="100" workbookViewId="0">
      <selection activeCell="P53" sqref="P53"/>
    </sheetView>
  </sheetViews>
  <sheetFormatPr defaultRowHeight="15.9" x14ac:dyDescent="0.4"/>
  <cols>
    <col min="1" max="1" width="38.4140625" style="77" customWidth="1"/>
    <col min="2" max="2" width="90.9140625" style="77" customWidth="1"/>
    <col min="4" max="38" width="4.6640625" customWidth="1"/>
  </cols>
  <sheetData>
    <row r="1" spans="1:7" ht="20.6" x14ac:dyDescent="0.35">
      <c r="A1" s="94" t="str" cm="1">
        <f t="array" ref="A1">'Apkopojums par pasākumiem'!B1&amp;": " &amp; INDEX('Apkopojums par pasākumiem'!A4:AV43,E1,2)</f>
        <v>VES objekta nosaukums: VV61</v>
      </c>
      <c r="B1" s="94"/>
      <c r="E1">
        <v>27</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64.55" customHeight="1"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31.8" x14ac:dyDescent="0.35">
      <c r="A9" s="67" t="str">
        <f>'Apkopojums par pasākumiem'!F3</f>
        <v xml:space="preserve">Biotopi (eksperta atzinums) </v>
      </c>
      <c r="B9" s="68" t="str" cm="1">
        <f t="array" ref="B9">INDEX('Apkopojums par pasākumiem'!A4:AV43,E1,6)</f>
        <v>VES izbūvēšana iznīcinātu biotopu 91T0_2 (poligons 18EO128_997) ap 1,8 ha platībā jeb lielāko daļu poligona, tostarp saposmoto kāpu reljefu</v>
      </c>
      <c r="D9" s="69"/>
      <c r="E9" s="70"/>
      <c r="G9" s="78"/>
    </row>
    <row r="10" spans="1:7" ht="31.8" x14ac:dyDescent="0.35">
      <c r="A10" s="67" t="str">
        <f>'Apkopojums par pasākumiem'!G3</f>
        <v>Biotopu aizsardzība rekomendācijas pēc IVN</v>
      </c>
      <c r="B10" s="68" t="str" cm="1">
        <f t="array" ref="B10">INDEX('Apkopojums par pasākumiem'!A4:AV43,E1,7)</f>
        <v xml:space="preserve">Šobrīd paredzētās novietnes teritorijā ir izcirtums, VES laukums plānojams pēc iespējas mazāk skarot biotopu 91T0 (O) </v>
      </c>
      <c r="D10" s="69"/>
      <c r="E10" s="70"/>
      <c r="G10" s="78"/>
    </row>
    <row r="11" spans="1:7" ht="50.5" customHeight="1" x14ac:dyDescent="0.35">
      <c r="A11" s="67" t="str">
        <f>'Apkopojums par pasākumiem'!H3</f>
        <v>Biotopu aizsardzība rekomendācijas pēc IVN Pamatojums</v>
      </c>
      <c r="B11" s="68" t="str" cm="1">
        <f t="array" ref="B11">INDEX('Apkopojums par pasākumiem'!A4:AV43,E1,8)</f>
        <v xml:space="preserve"> Paredzētās darbības ietvaros VES un ar to izbūvi saistītā infrastruktūra jāplāno tā, lai netiktu veikta iekšzemes kāpu masīvu norakšana. Pēc inženierģeoloģiskās izpētes, ja tiek skartas iekšzemes kāpas, projektēšanas gaitā jāizvēlas kāpas saudzējoši tehnoloģiskie risinājumi. (O)</v>
      </c>
      <c r="D11" s="71"/>
      <c r="E11" s="70"/>
      <c r="G11" s="78"/>
    </row>
    <row r="12" spans="1:7" ht="111.75" customHeight="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14.1" customHeight="1"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46.3" customHeight="1"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51" customHeight="1"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8.65" customHeight="1"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20.100000000000001" customHeight="1"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21.05" customHeight="1"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37.4" customHeight="1"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47.7" x14ac:dyDescent="0.35">
      <c r="A29" s="67" t="str">
        <f>'Apkopojums par pasākumiem'!X3</f>
        <v xml:space="preserve">Biotopi (eksperta atzinums) </v>
      </c>
      <c r="B29" s="68" t="str" cm="1">
        <f t="array" ref="B29">INDEX('Apkopojums par pasākumiem'!A4:AV43,E1,24)</f>
        <v>Ceļa C_VV61 posmā uz austrumiem no VES līdz 2,5 ha iespējamās ietekmes zonas uz biotopu 91T0_1 (18EO128_997) ceļa ziemeļu pusē, 2,15 ha dienvidu pusē, un 0,2 ha uz biotopu 9010*_1 (kabeļtrases)</v>
      </c>
      <c r="D29" s="69"/>
      <c r="E29" s="70"/>
    </row>
    <row r="30" spans="1:7" ht="31.8" x14ac:dyDescent="0.35">
      <c r="A30" s="67" t="str">
        <f>'Apkopojums par pasākumiem'!Y3</f>
        <v>Biotopu aizsardzība rekomendācijas pēc IVN</v>
      </c>
      <c r="B30" s="68" t="str" cm="1">
        <f t="array" ref="B30">INDEX('Apkopojums par pasākumiem'!A4:AV43,E1,25)</f>
        <v xml:space="preserve">Kabeļtrases jāizvieto, necērtot kokus biotopā 91T0_1 (18EO128_997)  (O) </v>
      </c>
      <c r="D30" s="69"/>
      <c r="E30" s="70"/>
    </row>
    <row r="31" spans="1:7" ht="63.6" x14ac:dyDescent="0.35">
      <c r="A31" s="67" t="str">
        <f>'Apkopojums par pasākumiem'!Z3</f>
        <v>Biotopu aizsardzība rekomendācijas pēc IVN Pamatojums</v>
      </c>
      <c r="B31" s="68" t="str" cm="1">
        <f t="array" ref="B31">INDEX('Apkopojums par pasākumiem'!A4:AV43,E1,26)</f>
        <v xml:space="preserve"> Paredzētās darbības ietvaros VES un ar to izbūvi saistītā infrastruktūra jāplāno tā, lai netiktu veikta iekšzemes kāpu masīvu norakšana. Pēc inženierģeoloģiskās izpētes, ja tiek skartas iekšzemes kāpas, projektēšanas gaitā jāizvēlas kāpas saudzējoši tehnoloģiskie risinājumi.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VV61</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59"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7" fitToHeight="0" orientation="portrait" r:id="rId1"/>
  <rowBreaks count="2" manualBreakCount="2">
    <brk id="23" max="1" man="1"/>
    <brk id="43" max="1" man="1"/>
  </rowBreaks>
  <colBreaks count="1" manualBreakCount="1">
    <brk id="1" max="59"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90F1-60EA-44D2-A2EB-1975462FEB5C}">
  <sheetPr>
    <pageSetUpPr fitToPage="1"/>
  </sheetPr>
  <dimension ref="A1:G60"/>
  <sheetViews>
    <sheetView tabSelected="1" view="pageBreakPreview" zoomScale="60" zoomScaleNormal="100" workbookViewId="0">
      <selection activeCell="P53" sqref="P53"/>
    </sheetView>
  </sheetViews>
  <sheetFormatPr defaultRowHeight="15.9" x14ac:dyDescent="0.4"/>
  <cols>
    <col min="1" max="1" width="38.4140625" style="77" customWidth="1"/>
    <col min="2" max="2" width="93.4140625" style="77" customWidth="1"/>
    <col min="4" max="38" width="4.6640625" customWidth="1"/>
  </cols>
  <sheetData>
    <row r="1" spans="1:7" ht="20.6" x14ac:dyDescent="0.35">
      <c r="A1" s="94" t="str" cm="1">
        <f t="array" ref="A1">'Apkopojums par pasākumiem'!B1&amp;": " &amp; INDEX('Apkopojums par pasākumiem'!A4:AV43,E1,2)</f>
        <v>VES objekta nosaukums: VV64</v>
      </c>
      <c r="B1" s="94"/>
      <c r="E1">
        <v>28</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31.8" x14ac:dyDescent="0.35">
      <c r="A23" s="67" t="str">
        <f>'Apkopojums par pasākumiem'!T3</f>
        <v>Citi</v>
      </c>
      <c r="B23" s="68" t="str" cm="1">
        <f t="array" ref="B23">INDEX('Apkopojums par pasākumiem'!A4:AV43,E1,20)</f>
        <v xml:space="preserve">Ja mazais ērglis turpina ligzdot esošās ligzdošanas vietā nocirstā meža apkārtnē - VES būvniecība netiek rekomendēta (R)  </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cm="1">
        <f t="array" ref="B29">INDEX('Apkopojums par pasākumiem'!A4:AV43,E1,24)</f>
        <v>0</v>
      </c>
      <c r="D29" s="69"/>
      <c r="E29" s="70"/>
    </row>
    <row r="30" spans="1:7" ht="31.8" x14ac:dyDescent="0.35">
      <c r="A30" s="67" t="str">
        <f>'Apkopojums par pasākumiem'!Y3</f>
        <v>Biotopu aizsardzība rekomendācijas pēc IVN</v>
      </c>
      <c r="B30" s="68" cm="1">
        <f t="array" ref="B30">INDEX('Apkopojums par pasākumiem'!A4:AV43,E1,25)</f>
        <v>0</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VV64</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74.9"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46.44999999999999" customHeight="1"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30.6"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7.049999999999997"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6" fitToHeight="0" orientation="portrait" r:id="rId1"/>
  <rowBreaks count="2" manualBreakCount="2">
    <brk id="23" max="1" man="1"/>
    <brk id="43" max="1" man="1"/>
  </rowBreaks>
  <colBreaks count="1" manualBreakCount="1">
    <brk id="1" max="59"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D179-37C7-45CE-9F04-E155AFE40185}">
  <sheetPr>
    <pageSetUpPr fitToPage="1"/>
  </sheetPr>
  <dimension ref="A1:G60"/>
  <sheetViews>
    <sheetView tabSelected="1" view="pageBreakPreview" topLeftCell="A41" zoomScale="60" zoomScaleNormal="100" workbookViewId="0">
      <selection activeCell="P53" sqref="P53"/>
    </sheetView>
  </sheetViews>
  <sheetFormatPr defaultRowHeight="15.9" x14ac:dyDescent="0.4"/>
  <cols>
    <col min="1" max="1" width="38.4140625" style="77" customWidth="1"/>
    <col min="2" max="2" width="94.5" style="77" customWidth="1"/>
    <col min="4" max="38" width="4.6640625" customWidth="1"/>
  </cols>
  <sheetData>
    <row r="1" spans="1:7" ht="20.6" x14ac:dyDescent="0.35">
      <c r="A1" s="94" t="str" cm="1">
        <f t="array" ref="A1">'Apkopojums par pasākumiem'!B1&amp;": " &amp; INDEX('Apkopojums par pasākumiem'!A4:AV43,E1,2)</f>
        <v>VES objekta nosaukums: VV65</v>
      </c>
      <c r="B1" s="94"/>
      <c r="E1">
        <v>29</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31.8" x14ac:dyDescent="0.35">
      <c r="A9" s="67" t="str">
        <f>'Apkopojums par pasākumiem'!F3</f>
        <v xml:space="preserve">Biotopi (eksperta atzinums) </v>
      </c>
      <c r="B9" s="68" t="str" cm="1">
        <f t="array" ref="B9">INDEX('Apkopojums par pasākumiem'!A4:AV43,E1,6)</f>
        <v>Apkopes laukums šķērso lielākas meliorācijas sistēmas grāvi. Pārvietot plānoto VES izbūves laukumu ~ 80 m dienvidu virzienā</v>
      </c>
      <c r="D9" s="69"/>
      <c r="E9" s="70"/>
      <c r="G9" s="78"/>
    </row>
    <row r="10" spans="1:7" ht="31.8" x14ac:dyDescent="0.35">
      <c r="A10" s="67" t="str">
        <f>'Apkopojums par pasākumiem'!G3</f>
        <v>Biotopu aizsardzība rekomendācijas pēc IVN</v>
      </c>
      <c r="B10" s="68" t="str" cm="1">
        <f t="array" ref="B10">INDEX('Apkopojums par pasākumiem'!A4:AV43,E1,7)</f>
        <v xml:space="preserve">Pārvietot plānoto VES izbūves laukumu ~ 80 m dienvidu virzienā (O) </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47.7" x14ac:dyDescent="0.35">
      <c r="A29" s="67" t="str">
        <f>'Apkopojums par pasākumiem'!X3</f>
        <v xml:space="preserve">Biotopi (eksperta atzinums) </v>
      </c>
      <c r="B29" s="68" t="str" cm="1">
        <f t="array" ref="B29">INDEX('Apkopojums par pasākumiem'!A4:AV43,E1,24)</f>
        <v xml:space="preserve">Piebraucamā ceļa pagrieziena izbūve iznīcinās vienu gada staipekņa atradni. Piebraucamā ceļa rekonstrukcija, ja tāda nepieciešama, var radīt susināšanas ietekmi biotopā 9010*_1 (18JS178_995) </v>
      </c>
      <c r="D29" s="69"/>
      <c r="E29" s="70"/>
    </row>
    <row r="30" spans="1:7" ht="31.8" x14ac:dyDescent="0.35">
      <c r="A30" s="67" t="str">
        <f>'Apkopojums par pasākumiem'!Y3</f>
        <v>Biotopu aizsardzība rekomendācijas pēc IVN</v>
      </c>
      <c r="B30" s="68" t="str" cm="1">
        <f t="array" ref="B30">INDEX('Apkopojums par pasākumiem'!A4:AV43,E1,25)</f>
        <v xml:space="preserve">Gar pievedceļu kabeļtrasi ierīkot tā dienvidu pusē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VV65</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74.9"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49.75"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9.05000000000001"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5.200000000000003"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5" fitToHeight="0" orientation="portrait" r:id="rId1"/>
  <rowBreaks count="2" manualBreakCount="2">
    <brk id="23" max="1" man="1"/>
    <brk id="43" max="1" man="1"/>
  </rowBreaks>
  <colBreaks count="1" manualBreakCount="1">
    <brk id="1" max="5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53D4-C0D9-4530-8640-A4BD4B7E575F}">
  <sheetPr>
    <pageSetUpPr fitToPage="1"/>
  </sheetPr>
  <dimension ref="A1:G60"/>
  <sheetViews>
    <sheetView tabSelected="1" view="pageBreakPreview" topLeftCell="A41" zoomScale="60" zoomScaleNormal="100" workbookViewId="0">
      <selection activeCell="P53" sqref="P53"/>
    </sheetView>
  </sheetViews>
  <sheetFormatPr defaultRowHeight="15.9" x14ac:dyDescent="0.4"/>
  <cols>
    <col min="1" max="1" width="38.4140625" style="77" customWidth="1"/>
    <col min="2" max="2" width="95.5" style="77" customWidth="1"/>
    <col min="4" max="38" width="4.6640625" customWidth="1"/>
  </cols>
  <sheetData>
    <row r="1" spans="1:7" ht="20.6" x14ac:dyDescent="0.35">
      <c r="A1" s="94" t="str" cm="1">
        <f t="array" ref="A1">'Apkopojums par pasākumiem'!B1&amp;": " &amp; INDEX('Apkopojums par pasākumiem'!A4:AV43,E1,2)</f>
        <v>VES objekta nosaukums: VV66</v>
      </c>
      <c r="B1" s="94"/>
      <c r="E1">
        <v>30</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Maksimālais VES augstums 275m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63.6" x14ac:dyDescent="0.35">
      <c r="A23" s="67" t="str">
        <f>'Apkopojums par pasākumiem'!T3</f>
        <v>Citi</v>
      </c>
      <c r="B23" s="68" t="str" cm="1">
        <f t="array" ref="B23">INDEX('Apkopojums par pasākumiem'!A4:AV43,E1,20)</f>
        <v xml:space="preserve"> Izvēloties VES projekta īstenotājam jāizvēlas VES, kuru radītais troksnis ievēro PVO rekomendācijas, uzstādīt VES ar pēc iespējas zemāku trokšņa emisijas līmeni vai aerodinamiski uzlabotiem spārniem (R) Ja mazais ērglis turpina ligzdot esošās ligzdošanas vietā nocirstā meža apkārtnē - VES būvniecība netiek rekomendēta (R)  </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47.7" x14ac:dyDescent="0.35">
      <c r="A29" s="67" t="str">
        <f>'Apkopojums par pasākumiem'!X3</f>
        <v xml:space="preserve">Biotopi (eksperta atzinums) </v>
      </c>
      <c r="B29" s="68" t="str" cm="1">
        <f t="array" ref="B29">INDEX('Apkopojums par pasākumiem'!A4:AV43,E1,24)</f>
        <v xml:space="preserve">Kabeļtrases izbūve ietekmētu biotopu 9010*_1 (18JS178_995) līdz 0,1 ha platībā. Paredzama negatīva ietekme uz biotopa mikroklimatu 0,3 ha platībā un susināšanas ietekme līdz 1,6 ha platībā.  </v>
      </c>
      <c r="D29" s="69"/>
      <c r="E29" s="70"/>
    </row>
    <row r="30" spans="1:7" ht="31.8" x14ac:dyDescent="0.35">
      <c r="A30" s="67" t="str">
        <f>'Apkopojums par pasākumiem'!Y3</f>
        <v>Biotopu aizsardzība rekomendācijas pēc IVN</v>
      </c>
      <c r="B30" s="68" t="str" cm="1">
        <f t="array" ref="B30">INDEX('Apkopojums par pasākumiem'!A4:AV43,E1,25)</f>
        <v xml:space="preserve">Nepadziļināt sāngrāvi gar biotopu 9010*_1 (18JS178_995)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VV66</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59"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5" fitToHeight="0" orientation="portrait" r:id="rId1"/>
  <rowBreaks count="2" manualBreakCount="2">
    <brk id="23" max="1" man="1"/>
    <brk id="43" max="1" man="1"/>
  </rowBreaks>
  <colBreaks count="1" manualBreakCount="1">
    <brk id="1" max="59"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91B9-2C1B-4EAA-BC68-122DA93E09A9}">
  <sheetPr>
    <pageSetUpPr fitToPage="1"/>
  </sheetPr>
  <dimension ref="A1:G60"/>
  <sheetViews>
    <sheetView tabSelected="1" view="pageBreakPreview" topLeftCell="A50" zoomScale="60" zoomScaleNormal="100" workbookViewId="0">
      <selection activeCell="P53" sqref="P53"/>
    </sheetView>
  </sheetViews>
  <sheetFormatPr defaultRowHeight="15.9" x14ac:dyDescent="0.4"/>
  <cols>
    <col min="1" max="1" width="38.4140625" style="77" customWidth="1"/>
    <col min="2" max="2" width="96.75" style="77" customWidth="1"/>
    <col min="4" max="38" width="4.6640625" customWidth="1"/>
  </cols>
  <sheetData>
    <row r="1" spans="1:7" ht="20.6" x14ac:dyDescent="0.35">
      <c r="A1" s="94" t="str" cm="1">
        <f t="array" ref="A1">'Apkopojums par pasākumiem'!B1&amp;": " &amp; INDEX('Apkopojums par pasākumiem'!A4:AV43,E1,2)</f>
        <v>VES objekta nosaukums: VV67</v>
      </c>
      <c r="B1" s="94"/>
      <c r="E1">
        <v>31</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31.8" x14ac:dyDescent="0.35">
      <c r="A23" s="67" t="str">
        <f>'Apkopojums par pasākumiem'!T3</f>
        <v>Citi</v>
      </c>
      <c r="B23" s="68" t="str" cm="1">
        <f t="array" ref="B23">INDEX('Apkopojums par pasākumiem'!A4:AV43,E1,20)</f>
        <v xml:space="preserve"> Ja mazais ērglis turpina ligzdot esošās ligzdošanas vietā nocirstā meža apkārtnē - VES būvniecība netiek rekomendēta (R)  </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 xml:space="preserve">Kabeļtrases izbūve ietekmētu biotopu 9010*_1 (bez nr. LVM) ievērot ietekmi mazinošus pasākumus (O) </v>
      </c>
      <c r="D29" s="69"/>
      <c r="E29" s="70"/>
    </row>
    <row r="30" spans="1:7" ht="31.8" x14ac:dyDescent="0.35">
      <c r="A30" s="67" t="str">
        <f>'Apkopojums par pasākumiem'!Y3</f>
        <v>Biotopu aizsardzība rekomendācijas pēc IVN</v>
      </c>
      <c r="B30" s="68" t="str" cm="1">
        <f t="array" ref="B30">INDEX('Apkopojums par pasākumiem'!A4:AV43,E1,25)</f>
        <v xml:space="preserve">Kabeļtrasi ierīkot pa ceļa austrumu pusi, ceļu veidot uz uzbēruma, nemainot biotopā hidroloģisko režīmu biotopam 9010*_1 (bez nr. LVM)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VV67</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59"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4" fitToHeight="0" orientation="portrait" r:id="rId1"/>
  <rowBreaks count="2" manualBreakCount="2">
    <brk id="23" max="1" man="1"/>
    <brk id="43" max="1" man="1"/>
  </rowBreaks>
  <colBreaks count="1" manualBreakCount="1">
    <brk id="1" max="59"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98F6-54A8-458A-8E74-4C53D7D3C6E5}">
  <sheetPr>
    <pageSetUpPr fitToPage="1"/>
  </sheetPr>
  <dimension ref="A1:G60"/>
  <sheetViews>
    <sheetView tabSelected="1" view="pageBreakPreview" topLeftCell="A50" zoomScale="60" zoomScaleNormal="100" workbookViewId="0">
      <selection activeCell="P53" sqref="P53"/>
    </sheetView>
  </sheetViews>
  <sheetFormatPr defaultRowHeight="15.9" x14ac:dyDescent="0.4"/>
  <cols>
    <col min="1" max="1" width="38.4140625" style="77" customWidth="1"/>
    <col min="2" max="2" width="94.6640625" style="77" customWidth="1"/>
    <col min="4" max="38" width="4.6640625" customWidth="1"/>
  </cols>
  <sheetData>
    <row r="1" spans="1:7" ht="20.6" x14ac:dyDescent="0.35">
      <c r="A1" s="94" t="str" cm="1">
        <f t="array" ref="A1">'Apkopojums par pasākumiem'!B1&amp;": " &amp; INDEX('Apkopojums par pasākumiem'!A4:AV43,E1,2)</f>
        <v>VES objekta nosaukums: VV68</v>
      </c>
      <c r="B1" s="94"/>
      <c r="E1">
        <v>32</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63.6" x14ac:dyDescent="0.35">
      <c r="A9" s="67" t="str">
        <f>'Apkopojums par pasākumiem'!F3</f>
        <v xml:space="preserve">Biotopi (eksperta atzinums) </v>
      </c>
      <c r="B9" s="68" t="str" cm="1">
        <f t="array" ref="B9">INDEX('Apkopojums par pasākumiem'!A4:AV43,E1,6)</f>
        <v>Pašreizējā konfigurācijā negatīvi ietekmētu biotopa 9010*_1 (18JS178_997) mikroklimatu nākotnē, jo saglabātos atvērums mežaudzē &lt;15 m no biotopa (0,4 ha). Izbūve varētu radīt susināšanas ietekmi biotopā 91D0*_2 (18JS178_998) ap 1,9 ha platībā</v>
      </c>
      <c r="D9" s="69"/>
      <c r="E9" s="70"/>
      <c r="G9" s="78"/>
    </row>
    <row r="10" spans="1:7" ht="31.8" x14ac:dyDescent="0.35">
      <c r="A10" s="67" t="str">
        <f>'Apkopojums par pasākumiem'!G3</f>
        <v>Biotopu aizsardzība rekomendācijas pēc IVN</v>
      </c>
      <c r="B10" s="68" t="str" cm="1">
        <f t="array" ref="B10">INDEX('Apkopojums par pasākumiem'!A4:AV43,E1,7)</f>
        <v>Novirzīt VES laukuma novietojumu &gt;50 m no biotopa 91D0* (O)</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cm="1">
        <f t="array" ref="B29">INDEX('Apkopojums par pasākumiem'!A4:AV43,E1,24)</f>
        <v>0</v>
      </c>
      <c r="D29" s="69"/>
      <c r="E29" s="70"/>
    </row>
    <row r="30" spans="1:7" ht="31.8" x14ac:dyDescent="0.35">
      <c r="A30" s="67" t="str">
        <f>'Apkopojums par pasākumiem'!Y3</f>
        <v>Biotopu aizsardzība rekomendācijas pēc IVN</v>
      </c>
      <c r="B30" s="68" cm="1">
        <f t="array" ref="B30">INDEX('Apkopojums par pasākumiem'!A4:AV43,E1,25)</f>
        <v>0</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VV68</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59"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5" fitToHeight="0" orientation="portrait" r:id="rId1"/>
  <rowBreaks count="2" manualBreakCount="2">
    <brk id="23" max="1" man="1"/>
    <brk id="43" max="1" man="1"/>
  </rowBreaks>
  <colBreaks count="1" manualBreakCount="1">
    <brk id="1" max="59"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505E-D526-41C4-993A-708943524485}">
  <sheetPr>
    <pageSetUpPr fitToPage="1"/>
  </sheetPr>
  <dimension ref="A1:G60"/>
  <sheetViews>
    <sheetView tabSelected="1" view="pageBreakPreview" topLeftCell="A38" zoomScale="60" zoomScaleNormal="100" workbookViewId="0">
      <selection activeCell="P53" sqref="P53"/>
    </sheetView>
  </sheetViews>
  <sheetFormatPr defaultRowHeight="15.9" x14ac:dyDescent="0.4"/>
  <cols>
    <col min="1" max="1" width="38.4140625" style="77" customWidth="1"/>
    <col min="2" max="2" width="95.1640625" style="77" customWidth="1"/>
    <col min="4" max="38" width="4.6640625" customWidth="1"/>
  </cols>
  <sheetData>
    <row r="1" spans="1:7" ht="20.6" x14ac:dyDescent="0.35">
      <c r="A1" s="94" t="str" cm="1">
        <f t="array" ref="A1">'Apkopojums par pasākumiem'!B1&amp;": " &amp; INDEX('Apkopojums par pasākumiem'!A4:AV43,E1,2)</f>
        <v>VES objekta nosaukums: VV70</v>
      </c>
      <c r="B1" s="94"/>
      <c r="E1">
        <v>33</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63.6" x14ac:dyDescent="0.35">
      <c r="A9" s="67" t="str">
        <f>'Apkopojums par pasākumiem'!F3</f>
        <v xml:space="preserve">Biotopi (eksperta atzinums) </v>
      </c>
      <c r="B9" s="68" t="str" cm="1">
        <f t="array" ref="B9">INDEX('Apkopojums par pasākumiem'!A4:AV43,E1,6)</f>
        <v>Apbūves laukuma ierīkošana iznīcinās gada staipekņa atradni, var radīt negatīvu ietekmi uz biotopa 9010*_1 (18JS178_976) mikroklimatu aptuveni 0,3 ha platībā un susināšanas ietekmi uz šo biotopu līdz 1 ha platībā un biotopu 91D0*_1 (24TC182_10) 0,4 ha platībā</v>
      </c>
      <c r="D9" s="69"/>
      <c r="E9" s="70"/>
      <c r="G9" s="78"/>
    </row>
    <row r="10" spans="1:7" ht="31.8" x14ac:dyDescent="0.35">
      <c r="A10" s="67" t="str">
        <f>'Apkopojums par pasākumiem'!G3</f>
        <v>Biotopu aizsardzība rekomendācijas pēc IVN</v>
      </c>
      <c r="B10" s="68" t="str" cm="1">
        <f t="array" ref="B10">INDEX('Apkopojums par pasākumiem'!A4:AV43,E1,7)</f>
        <v xml:space="preserve">VES laukumu plānot bez sāngrāvjiem (O) </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Maksimālais VES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 xml:space="preserve">Kabeļtrase gar piebraucamo ceļu var skart biotopu 91D0*_1 (24TC182_10) ievērot ietekmi mazinošus pasākumus (O) </v>
      </c>
      <c r="D29" s="69"/>
      <c r="E29" s="70"/>
    </row>
    <row r="30" spans="1:7" ht="31.8" x14ac:dyDescent="0.35">
      <c r="A30" s="67" t="str">
        <f>'Apkopojums par pasākumiem'!Y3</f>
        <v>Biotopu aizsardzība rekomendācijas pēc IVN</v>
      </c>
      <c r="B30" s="68" t="str" cm="1">
        <f t="array" ref="B30">INDEX('Apkopojums par pasākumiem'!A4:AV43,E1,25)</f>
        <v xml:space="preserve">Ceļa rekonstrukcijas ietvaros nepadziļināt sāngrāvjus zem esošās atzīmes. Kabeļtrasi ierīkot, necērtot kokus biotopu 91D0*_1 (24TC182_10)  teritorijās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VV70</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59"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5" fitToHeight="0" orientation="portrait" r:id="rId1"/>
  <rowBreaks count="2" manualBreakCount="2">
    <brk id="23" max="1" man="1"/>
    <brk id="43" max="1" man="1"/>
  </rowBreaks>
  <colBreaks count="1" manualBreakCount="1">
    <brk id="1" max="5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8A469-5C91-415B-9A84-97551408E713}">
  <sheetPr>
    <pageSetUpPr fitToPage="1"/>
  </sheetPr>
  <dimension ref="A1:G60"/>
  <sheetViews>
    <sheetView tabSelected="1" view="pageBreakPreview" topLeftCell="A50" zoomScale="60" zoomScaleNormal="100" workbookViewId="0">
      <selection activeCell="P53" sqref="P53"/>
    </sheetView>
  </sheetViews>
  <sheetFormatPr defaultRowHeight="15.9" x14ac:dyDescent="0.4"/>
  <cols>
    <col min="1" max="1" width="38.4140625" style="77" customWidth="1"/>
    <col min="2" max="2" width="104.5" style="77" customWidth="1"/>
    <col min="4" max="38" width="4.6640625" customWidth="1"/>
  </cols>
  <sheetData>
    <row r="1" spans="1:7" ht="20.6" x14ac:dyDescent="0.35">
      <c r="A1" s="94" t="str" cm="1">
        <f t="array" ref="A1">'Apkopojums par pasākumiem'!B1&amp;": " &amp; INDEX('Apkopojums par pasākumiem'!A4:AV43,E1,2)</f>
        <v>VES objekta nosaukums: VV81</v>
      </c>
      <c r="B1" s="94"/>
      <c r="E1">
        <v>34</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31.8" x14ac:dyDescent="0.35">
      <c r="A9" s="67" t="str">
        <f>'Apkopojums par pasākumiem'!F3</f>
        <v xml:space="preserve">Biotopi (eksperta atzinums) </v>
      </c>
      <c r="B9" s="68" t="str" cm="1">
        <f t="array" ref="B9">INDEX('Apkopojums par pasākumiem'!A4:AV43,E1,6)</f>
        <v xml:space="preserve">Montāžas laukuma izbūve var skart biotopu 91T0 (poligons 22JS178_72), laukumu būvēt neskarot biotopu (O) </v>
      </c>
      <c r="D9" s="69"/>
      <c r="E9" s="70"/>
      <c r="G9" s="78"/>
    </row>
    <row r="10" spans="1:7" ht="31.8" x14ac:dyDescent="0.35">
      <c r="A10" s="67" t="str">
        <f>'Apkopojums par pasākumiem'!G3</f>
        <v>Biotopu aizsardzība rekomendācijas pēc IVN</v>
      </c>
      <c r="B10" s="68" t="str" cm="1">
        <f t="array" ref="B10">INDEX('Apkopojums par pasākumiem'!A4:AV43,E1,7)</f>
        <v xml:space="preserve">Laukuma novietojumu plānot neskarot biotopu 91T0 (O) </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Ievērot ietekmi uz ainavu mazinošus pasākumus maksimālai saugstums 275m. (R)</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t="str" cm="1">
        <f t="array" ref="B23">INDEX('Apkopojums par pasākumiem'!A4:AV43,E1,20)</f>
        <v xml:space="preserve"> Ēveles radara 17 km zonā (O) </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cm="1">
        <f t="array" ref="B29">INDEX('Apkopojums par pasākumiem'!A4:AV43,E1,24)</f>
        <v>0</v>
      </c>
      <c r="D29" s="69"/>
      <c r="E29" s="70"/>
    </row>
    <row r="30" spans="1:7" ht="31.8" x14ac:dyDescent="0.35">
      <c r="A30" s="67" t="str">
        <f>'Apkopojums par pasākumiem'!Y3</f>
        <v>Biotopu aizsardzība rekomendācijas pēc IVN</v>
      </c>
      <c r="B30" s="68" cm="1">
        <f t="array" ref="B30">INDEX('Apkopojums par pasākumiem'!A4:AV43,E1,25)</f>
        <v>0</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VV81</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27.2" x14ac:dyDescent="0.35">
      <c r="A50" s="67" t="str">
        <f>'Apkopojums par pasākumiem'!AL3</f>
        <v>Putnu aizsardzība (eksperta atzinums, rekomendējošie pasākumi)</v>
      </c>
      <c r="B50" s="68" t="str" cm="1">
        <f t="array" ref="B50">INDEX('Apkopojums par pasākumiem'!A4:AV43,E1,38)</f>
        <v>Uzstādīt VES apturēšanas kameru sistēmas; Saskaņā ar pirmbūvniecības monitoringa rezultātiem izvērtēt šī brīža priekšlikumus - (1) VES apturēt līdz stundai pirms un pēc gan lokālā saullēkta, gan saulrieta planētājputnu aizsardzībai no 1. aprīļa līdz 1. oktobrim (R), (2) VES apturēt barus veidojošo migrējošo putnu (no 15. februāra līdz 15. maijam un no 1. septembra līdz 15. novembrim) aizsardzībai, (3) ievērot pūču aizsardzības pasākumus (trokšņa ierobežojumi). (4)Ja konstatē potenciālo melnā stārķa ligzdu, tad VES atrodas teritorijā, kur ligzdošanas iecirknis kvalificējas kā ilglaicīga un populācijas saglabāšanai nozīmīga teritorija, VES darbība nav iespējama.</v>
      </c>
      <c r="E50" s="70"/>
      <c r="G50" s="78"/>
    </row>
    <row r="51" spans="1:7" ht="159"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ap saullēktu/saulrietu planētājputnu aizsardzībai (no 1. aprīļa līdz 1. oktobrim), ja to nevar novērst ar kameru risinājumu, (2) VES apturēt barus veidojošo migrējošo putnu (no 15. februāra līdz 15. maijam un no 1. septembra līdz 15. novembrim) aizsardzībai, ja to nevar novērst ar kameru risinājumu, (3) ievērot pūču aizsardzības pasākumus (trokšņa ierobežojumi), izvēlēties pēc iespējas klusāku VES modeli un risinājumu;  Ja pirmsbūvniecības periodā konstatē melnā stārķa ligzdu, tad kopā ar sertificētu ekspertu un DAP tiek saskaņoti risinājumi VES būvniecībai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65"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27.65"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1" fitToHeight="0" orientation="portrait" r:id="rId1"/>
  <rowBreaks count="2" manualBreakCount="2">
    <brk id="23" max="1" man="1"/>
    <brk id="43" max="1" man="1"/>
  </rowBreaks>
  <colBreaks count="1" manualBreakCount="1">
    <brk id="1" max="59"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1E73-4A18-4C21-A11F-06910E5E796A}">
  <sheetPr>
    <pageSetUpPr fitToPage="1"/>
  </sheetPr>
  <dimension ref="A1:G60"/>
  <sheetViews>
    <sheetView tabSelected="1" view="pageBreakPreview" topLeftCell="A45" zoomScale="60" zoomScaleNormal="100" workbookViewId="0">
      <selection activeCell="P53" sqref="P53"/>
    </sheetView>
  </sheetViews>
  <sheetFormatPr defaultRowHeight="15.9" x14ac:dyDescent="0.4"/>
  <cols>
    <col min="1" max="1" width="38.4140625" style="77" customWidth="1"/>
    <col min="2" max="2" width="107.08203125" style="77" customWidth="1"/>
    <col min="4" max="38" width="4.6640625" customWidth="1"/>
  </cols>
  <sheetData>
    <row r="1" spans="1:7" ht="20.6" x14ac:dyDescent="0.35">
      <c r="A1" s="94" t="str" cm="1">
        <f t="array" ref="A1">'Apkopojums par pasākumiem'!B1&amp;": " &amp; INDEX('Apkopojums par pasākumiem'!A4:AV43,E1,2)</f>
        <v>VES objekta nosaukums: VV82</v>
      </c>
      <c r="B1" s="94"/>
      <c r="E1">
        <v>35</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95.4"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ht="95.4" x14ac:dyDescent="0.35">
      <c r="A9" s="67" t="str">
        <f>'Apkopojums par pasākumiem'!F3</f>
        <v xml:space="preserve">Biotopi (eksperta atzinums) </v>
      </c>
      <c r="B9" s="68" t="str" cm="1">
        <f t="array" ref="B9">INDEX('Apkopojums par pasākumiem'!A4:AV43,E1,6)</f>
        <v>Plānotajā VES izbūves laukumā konstatētas ĪA sugas – vālīšu staipekņa atradnes. Apbūves laukuma izbūves gadījumā paredzams, ka vālīšu staipekņa atradnes tiks iznīcinātas (6 m2). paredzama negatīva ietekme uz biotopa un sugu dzīvotņu mikroklimatu līdz 2,5 ha platībā. apbūves laukumu vai nu pārvirzīt ziemeļrietumu virzienā vai arī projektēt tā, lai neietekmētu hidroloģisko režīmu biotopā 91D0*_2 (18EO128_916) (O)</v>
      </c>
      <c r="D9" s="69"/>
      <c r="E9" s="70"/>
      <c r="G9" s="78"/>
    </row>
    <row r="10" spans="1:7" ht="31.8" x14ac:dyDescent="0.35">
      <c r="A10" s="67" t="str">
        <f>'Apkopojums par pasākumiem'!G3</f>
        <v>Biotopu aizsardzība rekomendācijas pēc IVN</v>
      </c>
      <c r="B10" s="68" t="str" cm="1">
        <f t="array" ref="B10">INDEX('Apkopojums par pasākumiem'!A4:AV43,E1,7)</f>
        <v>Apbūves laukumu vai nu pārvirzīt ziemeļrietumu virzienā vai arī projektēt tā, lai neietekmētu hidroloģisko režīmu biotopā 91D0*_2 (18EO128_916) (O)</v>
      </c>
      <c r="D10" s="69"/>
      <c r="E10" s="70"/>
      <c r="G10" s="78"/>
    </row>
    <row r="11" spans="1:7" ht="31.8" x14ac:dyDescent="0.35">
      <c r="A11" s="67" t="str">
        <f>'Apkopojums par pasākumiem'!H3</f>
        <v>Biotopu aizsardzība rekomendācijas pēc IVN Pamatojums</v>
      </c>
      <c r="B11" s="68" t="str" cm="1">
        <f t="array" ref="B11">INDEX('Apkopojums par pasākumiem'!A4:AV43,E1,8)</f>
        <v>VES parka projektēšanas laikā, risinājums saskaņojams ar sertificētu biotopu un sugu ekspertu (O)</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t="str" cm="1">
        <f t="array" ref="B16">INDEX('Apkopojums par pasākumiem'!A4:AV43,E1,13)</f>
        <v xml:space="preserve">Ievērot ietekmi uz ainavu mazinošus pasākumus -  maksimālais augstums 275m (R) </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 xml:space="preserve">Jāizvēlas viens no abiem VV1, VV82/VV42 ,VV36 scenārijiem, eksperts rekomendē atteikties no VV1 un VV82, ja vien nav kādi tehnoloģiskie apsvērumi ka labāk būtu atteikties no VV42 un VV36 (R) </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79.5" x14ac:dyDescent="0.35">
      <c r="A29" s="67" t="str">
        <f>'Apkopojums par pasākumiem'!X3</f>
        <v xml:space="preserve">Biotopi (eksperta atzinums) </v>
      </c>
      <c r="B29" s="68" t="str" cm="1">
        <f t="array" ref="B29">INDEX('Apkopojums par pasākumiem'!A4:AV43,E1,24)</f>
        <v xml:space="preserve">Plānotā pievadceļa izbūvei tiks iznīcināts biotops 9010*_1 0,64 ha platībā (poligoni 23GE079_55, 18EO128_915). Paredzama negatīva ietekme uz biotopa un sugu dzīvotņu mikroklimatu līdz 2,5 ha platībā. Iespējama susināšanas ietekme uz biotopu 91D0*_2 (18EO128_916) ievērot ietekmi mazinošus pasākumus (O) 
</v>
      </c>
      <c r="D29" s="69"/>
      <c r="E29" s="70"/>
    </row>
    <row r="30" spans="1:7" ht="31.8" x14ac:dyDescent="0.35">
      <c r="A30" s="67" t="str">
        <f>'Apkopojums par pasākumiem'!Y3</f>
        <v>Biotopu aizsardzība rekomendācijas pēc IVN</v>
      </c>
      <c r="B30" s="68" t="str" cm="1">
        <f t="array" ref="B30">INDEX('Apkopojums par pasākumiem'!A4:AV43,E1,25)</f>
        <v xml:space="preserve">Plānot piebraucamo ceļu no ziemeļrietumu puses, neskarot aizsargājamos biotopus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VV82</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95.4"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v>
      </c>
      <c r="E50" s="70"/>
      <c r="G50" s="78"/>
    </row>
    <row r="51" spans="1:7" ht="159"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0" fitToHeight="0" orientation="portrait" r:id="rId1"/>
  <rowBreaks count="2" manualBreakCount="2">
    <brk id="23" max="1" man="1"/>
    <brk id="43" max="1" man="1"/>
  </rowBreaks>
  <colBreaks count="1" manualBreakCount="1">
    <brk id="1" max="59"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03C0-0BED-4B1D-BDFF-8DCB01A15206}">
  <sheetPr>
    <pageSetUpPr fitToPage="1"/>
  </sheetPr>
  <dimension ref="A1:G60"/>
  <sheetViews>
    <sheetView tabSelected="1" view="pageBreakPreview" topLeftCell="A50" zoomScale="60" zoomScaleNormal="100" workbookViewId="0">
      <selection activeCell="P53" sqref="P53"/>
    </sheetView>
  </sheetViews>
  <sheetFormatPr defaultRowHeight="15.9" x14ac:dyDescent="0.4"/>
  <cols>
    <col min="1" max="1" width="38.4140625" style="77" customWidth="1"/>
    <col min="2" max="2" width="103.1640625" style="77" customWidth="1"/>
    <col min="4" max="38" width="4.6640625" customWidth="1"/>
  </cols>
  <sheetData>
    <row r="1" spans="1:7" ht="20.6" x14ac:dyDescent="0.35">
      <c r="A1" s="94" t="str" cm="1">
        <f t="array" ref="A1">'Apkopojums par pasākumiem'!B1&amp;": " &amp; INDEX('Apkopojums par pasākumiem'!A4:AV43,E1,2)</f>
        <v>VES objekta nosaukums: VV84</v>
      </c>
      <c r="B1" s="94"/>
      <c r="E1">
        <v>36</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79.5" x14ac:dyDescent="0.35">
      <c r="A6" s="67" t="str">
        <f>'Apkopojums par pasākumiem'!C3</f>
        <v xml:space="preserve">Putnu aizsardzība eksperta atzinums </v>
      </c>
      <c r="B6" s="68" t="str" cm="1">
        <f t="array" ref="B6">INDEX('Apkopojums par pasākumiem'!A4:AV43,E1,3)</f>
        <v>Obligāti veicams klinšu ērgļa monitorings Pukšu purva apkārtnē. Detalizētā izvērtējuma procesā būtiski izmantot tajā brīdī jaunākās pieejamās zināšanas par klinšu ērgļu uzvedību vēja parkos un to tuvumā.(O) 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79.5" x14ac:dyDescent="0.35">
      <c r="A15" s="67" t="str">
        <f>'Apkopojums par pasākumiem'!L3</f>
        <v>Troksnis pēc IVN</v>
      </c>
      <c r="B15" s="68" t="str" cm="1">
        <f t="array" ref="B15">INDEX('Apkopojums par pasākumiem'!A4:AV43,E1,12)</f>
        <v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Izvēloties VES projekta īstenotājam jāizvēlas VES, kuru radītais troksnis ievēro PVO rekomendācijas, uzstādīt VES ar pēc iespējas zemāku trokšņa emisijas līmeni vai aerodinamiski uzlabotiem spārniem</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 xml:space="preserve">Ierīkojot kabeļtrasi, var tikt skarts biotops 91T0_1 (bez poligona nr.) 0,17 ha platībā gar pievedceļu, kabeļtrasi plānot gar ceļa rietumu malu (O) </v>
      </c>
      <c r="D29" s="69"/>
      <c r="E29" s="70"/>
    </row>
    <row r="30" spans="1:7" ht="31.8" x14ac:dyDescent="0.35">
      <c r="A30" s="67" t="str">
        <f>'Apkopojums par pasākumiem'!Y3</f>
        <v>Biotopu aizsardzība rekomendācijas pēc IVN</v>
      </c>
      <c r="B30" s="68" t="str" cm="1">
        <f t="array" ref="B30">INDEX('Apkopojums par pasākumiem'!A4:AV43,E1,25)</f>
        <v xml:space="preserve">Kabeļtrasi plānot gar ceļa rietumu malu biotops 91T0_1 (bez poligona nr.)  (O) </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t="str" cm="1">
        <f t="array" ref="B32">INDEX('Apkopojums par pasākumiem'!A4:AV43,E1,27)</f>
        <v>Ceļa malā Šneidera mizmīļa Boros schneiderii atradne</v>
      </c>
      <c r="E32" s="70"/>
    </row>
    <row r="33" spans="1:5" x14ac:dyDescent="0.35">
      <c r="A33" s="67" t="str">
        <f>'Apkopojums par pasākumiem'!AB3</f>
        <v>ĪA sugas rekomendācijas pēc IVN</v>
      </c>
      <c r="B33" s="68" t="str" cm="1">
        <f t="array" ref="B33">INDEX('Apkopojums par pasākumiem'!A4:AV43,E1,28)</f>
        <v>Kabeļtrases ierīkošana veicama pa ceļa ziemeļu pusi</v>
      </c>
      <c r="D33" s="69"/>
      <c r="E33" s="70"/>
    </row>
    <row r="34" spans="1:5" s="66" customFormat="1" ht="31.8" x14ac:dyDescent="0.4">
      <c r="A34" s="67" t="str">
        <f>'Apkopojums par pasākumiem'!AC3</f>
        <v>ĪA sugas rekomendācijas pēc IVN Pamatojums</v>
      </c>
      <c r="B34" s="68" t="str" cm="1">
        <f t="array" ref="B34">INDEX('Apkopojums par pasākumiem'!A4:AV43,E1,29)</f>
        <v>Eksperta atzinums</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VV84</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206.65"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VES darbības pielāgošana laikā starp 1. aprīli un 15. maiju varētu būt nepieciešama vienu stundu pirms un pēc saulrieta (R);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90.75"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7.65"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29.05000000000001"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1" fitToHeight="0" orientation="portrait" r:id="rId1"/>
  <rowBreaks count="2" manualBreakCount="2">
    <brk id="23" max="1" man="1"/>
    <brk id="43" max="1" man="1"/>
  </rowBreaks>
  <colBreaks count="1" manualBreakCount="1">
    <brk id="1" max="59"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6EF3-3C51-47C3-AC1D-C80885799B0E}">
  <sheetPr>
    <pageSetUpPr fitToPage="1"/>
  </sheetPr>
  <dimension ref="A1:G60"/>
  <sheetViews>
    <sheetView tabSelected="1" view="pageBreakPreview" topLeftCell="A8" zoomScale="60" zoomScaleNormal="100" workbookViewId="0">
      <selection activeCell="P53" sqref="P53"/>
    </sheetView>
  </sheetViews>
  <sheetFormatPr defaultRowHeight="15.9" x14ac:dyDescent="0.4"/>
  <cols>
    <col min="1" max="1" width="38.4140625" style="77" customWidth="1"/>
    <col min="2" max="2" width="109.33203125" style="77" customWidth="1"/>
    <col min="4" max="38" width="4.6640625" customWidth="1"/>
  </cols>
  <sheetData>
    <row r="1" spans="1:7" ht="20.6" x14ac:dyDescent="0.35">
      <c r="A1" s="94" t="str" cm="1">
        <f t="array" ref="A1">'Apkopojums par pasākumiem'!B1&amp;": " &amp; INDEX('Apkopojums par pasākumiem'!A4:AV43,E1,2)</f>
        <v>VES objekta nosaukums: VV85</v>
      </c>
      <c r="B1" s="94"/>
      <c r="E1">
        <v>37</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79.5" x14ac:dyDescent="0.35">
      <c r="A15" s="67" t="str">
        <f>'Apkopojums par pasākumiem'!L3</f>
        <v>Troksnis pēc IVN</v>
      </c>
      <c r="B15" s="68" t="str" cm="1">
        <f t="array" ref="B15">INDEX('Apkopojums par pasākumiem'!A4:AV43,E1,12)</f>
        <v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95.4" x14ac:dyDescent="0.35">
      <c r="A23" s="67" t="str">
        <f>'Apkopojums par pasākumiem'!T3</f>
        <v>Citi</v>
      </c>
      <c r="B23" s="68" t="str" cm="1">
        <f t="array" ref="B23">INDEX('Apkopojums par pasākumiem'!A4:AV43,E1,20)</f>
        <v>Izvēloties VES projekta īstenotājam jāizvēlas VES, kuru radītais troksnis ievēro PVO rekomendācijas, uzstādīt VES ar pēc iespējas zemāku trokšņa emisijas līmeni vai aerodinamiski uzlabotiem spārniem (R); Jānodrošina, ka iespējama VES turbīnu spārnu sildīšana vai apstrāde ar materiālu, kas nodrošina, lai uz spārniem neveidojas apledojums. Kā arī, apledojuma gadījumā uz turbīnu spārniem, jāspēj nodrošināt to apturēšana (O)</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Pagriezienu un kabeļtrašu izbūve var ietekmēt līdz 0,17 ha biotopa 91T0_1 (poligons 18VB50_209)</v>
      </c>
      <c r="D29" s="69"/>
      <c r="E29" s="70"/>
    </row>
    <row r="30" spans="1:7" ht="31.8" x14ac:dyDescent="0.35">
      <c r="A30" s="67" t="str">
        <f>'Apkopojums par pasākumiem'!Y3</f>
        <v>Biotopu aizsardzība rekomendācijas pēc IVN</v>
      </c>
      <c r="B30" s="68" t="str" cm="1">
        <f t="array" ref="B30">INDEX('Apkopojums par pasākumiem'!A4:AV43,E1,25)</f>
        <v xml:space="preserve">Kabeļtrasi ierīkot pievedceļa rietumu pusē 91T0_1 (poligons 18VB50_209)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VV85</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43.1"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ievērot pūču aizsardzības pasākumus (trokšņa ierobežojumi) (R);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90.75"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ievērot pūču aizsardzības pasākumus (trokšņa ierobežojumi), izvēlēties pēc iespējas klusāku VES modeli un risinājumu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43.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47.7"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27.2" x14ac:dyDescent="0.35">
      <c r="A59" s="67" t="str">
        <f>'Apkopojums par pasākumiem'!AU3</f>
        <v>Vides riski un avārijas</v>
      </c>
      <c r="B59" s="68" t="str" cm="1">
        <f t="array" ref="B59">INDEX('Apkopojums par pasākumiem'!A4:AV43,E1,47)</f>
        <v>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Jānodrošina VES turbīnu spārnu sildīšana vai apstrāde ar materiālu, kas nodrošina, lai uz spārniem neveidojas apledojums. Kā arī, apledojuma gadījumā uz turbīnu spārniem, jāspēj nodrošināt to apturēšana. Ceļu tuvumā jāuzstāda brīdinājuma zīmes par apledojuma risku (O)</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59" fitToHeight="0" orientation="portrait" r:id="rId1"/>
  <rowBreaks count="2" manualBreakCount="2">
    <brk id="23" max="1" man="1"/>
    <brk id="43" max="1" man="1"/>
  </rowBreaks>
  <colBreaks count="1" manualBreakCount="1">
    <brk id="1" max="59"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DA7D-CD86-4442-AAF7-C7E1B993E095}">
  <sheetPr>
    <pageSetUpPr fitToPage="1"/>
  </sheetPr>
  <dimension ref="A1:G60"/>
  <sheetViews>
    <sheetView tabSelected="1" view="pageBreakPreview" topLeftCell="A44" zoomScale="60" zoomScaleNormal="100" workbookViewId="0">
      <selection activeCell="P53" sqref="P53"/>
    </sheetView>
  </sheetViews>
  <sheetFormatPr defaultRowHeight="15.9" x14ac:dyDescent="0.4"/>
  <cols>
    <col min="1" max="1" width="38.4140625" style="77" customWidth="1"/>
    <col min="2" max="2" width="86.1640625" style="77" customWidth="1"/>
    <col min="4" max="38" width="4.6640625" customWidth="1"/>
  </cols>
  <sheetData>
    <row r="1" spans="1:7" ht="20.6" x14ac:dyDescent="0.35">
      <c r="A1" s="94" t="str" cm="1">
        <f t="array" ref="A1">'Apkopojums par pasākumiem'!B1&amp;": " &amp; INDEX('Apkopojums par pasākumiem'!A4:AV43,E1,2)</f>
        <v>VES objekta nosaukums: VV86</v>
      </c>
      <c r="B1" s="94"/>
      <c r="E1">
        <v>38</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27.2"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63.6" x14ac:dyDescent="0.35">
      <c r="A15" s="67" t="str">
        <f>'Apkopojums par pasākumiem'!L3</f>
        <v>Troksnis pēc IVN</v>
      </c>
      <c r="B15" s="68" t="str" cm="1">
        <f t="array" ref="B15">INDEX('Apkopojums par pasākumiem'!A4:AV43,E1,12)</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47.7"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t="str" cm="1">
        <f t="array" ref="B23">INDEX('Apkopojums par pasākumiem'!A4:AV43,E1,20)</f>
        <v>Ēveles radara 17 km zonā</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Piebraucamā ceļa kabeļtrase skar ap 0,2 ha biotopa 9010*_1 (poligons 22JS178_111), kas ir arī ĪA sugu (rožainās apmalpiepes un zaļās buksbaumijas Buxbaumia viridis) dzīvotne</v>
      </c>
      <c r="D29" s="69"/>
      <c r="E29" s="70"/>
    </row>
    <row r="30" spans="1:7" ht="31.8" x14ac:dyDescent="0.35">
      <c r="A30" s="67" t="str">
        <f>'Apkopojums par pasākumiem'!Y3</f>
        <v>Biotopu aizsardzība rekomendācijas pēc IVN</v>
      </c>
      <c r="B30" s="68" t="str" cm="1">
        <f t="array" ref="B30">INDEX('Apkopojums par pasākumiem'!A4:AV43,E1,25)</f>
        <v xml:space="preserve">Kabeļtrasi un plānot ceļa esošajā trasē (O) </v>
      </c>
      <c r="D30" s="69"/>
      <c r="E30" s="70"/>
    </row>
    <row r="31" spans="1:7" ht="111.3"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ht="31.8" x14ac:dyDescent="0.4">
      <c r="A32" s="67" t="str">
        <f>'Apkopojums par pasākumiem'!AA3</f>
        <v>ĪA sugas (eksperta atzinums)</v>
      </c>
      <c r="B32" s="68" t="str" cm="1">
        <f t="array" ref="B32">INDEX('Apkopojums par pasākumiem'!A4:AV43,E1,27)</f>
        <v xml:space="preserve">Piebraucamā ceļa pieslēguma rekonstrukcija var iznīcināt zaļziedu plaukšķenes atradni (55 indivīdi), kas būtiski negatīvi ietekmētu sugas populāciju. (R) </v>
      </c>
      <c r="E32" s="70"/>
    </row>
    <row r="33" spans="1:5" ht="63.6" x14ac:dyDescent="0.35">
      <c r="A33" s="67" t="str">
        <f>'Apkopojums par pasākumiem'!AB3</f>
        <v>ĪA sugas rekomendācijas pēc IVN</v>
      </c>
      <c r="B33" s="68" t="str" cm="1">
        <f t="array" ref="B33">INDEX('Apkopojums par pasākumiem'!A4:AV43,E1,28)</f>
        <v xml:space="preserve">Kabeļtrasi un plānot ceļa esošajā trasē. Nav pieļaujama zemsedzes traucēšana zaļziedu plaukšķenes atradnē, pieļaujama tikai apauguma novākšana pagrieziena rādiusā; ja nepieciešams pazemināt reljefu, tas jādara pievedceļa dienvidu pusē. 91T0_1 platība, kuru pagriezienu izbūves rezultātā nav iespējams neskart, varētu būt ap 0,25 ha. (R) </v>
      </c>
      <c r="D33" s="69"/>
      <c r="E33" s="70"/>
    </row>
    <row r="34" spans="1:5" s="66" customFormat="1" ht="31.8" x14ac:dyDescent="0.4">
      <c r="A34" s="67" t="str">
        <f>'Apkopojums par pasākumiem'!AC3</f>
        <v>ĪA sugas rekomendācijas pēc IVN Pamatojums</v>
      </c>
      <c r="B34" s="68" t="str" cm="1">
        <f t="array" ref="B34">INDEX('Apkopojums par pasākumiem'!A4:AV43,E1,29)</f>
        <v>Eksperta atzinums</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47.7"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31.8"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VV86</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27.2"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(R), (3) ievērot pūču aizsardzības pasākumus (trokšņa ierobežojumi) (R), (4) “mirgošanas” efekta novēršanai VES darbības pielāgošana laikā starp 1. aprīli un 15. maiju varētu būt nepieciešama vienu stundu pirms un pēc saulrieta (R)</v>
      </c>
      <c r="E50" s="70"/>
      <c r="G50" s="78"/>
    </row>
    <row r="51" spans="1:7" ht="193.1"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(3) ievērot pūču aizsardzības pasākumus (trokšņa ierobežojumi), izvēlēties pēc iespējas klusāku VES modeli un risinājumu (O), (4) ja pirmsbūvniecības monitoringa laikā apstiprinās “mirgošanas” efekta ietekme uz medņu riestiem, tad starp 1. aprīli un 15. maiju jāpielāgo turbīnas darbība, lai to novērstu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64.55" customHeight="1"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8.1"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1.8"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126.7" customHeight="1"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70" fitToHeight="0" orientation="portrait" r:id="rId1"/>
  <rowBreaks count="2" manualBreakCount="2">
    <brk id="23" max="1" man="1"/>
    <brk id="43" max="1" man="1"/>
  </rowBreaks>
  <colBreaks count="1" manualBreakCount="1">
    <brk id="1" max="59"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E81D-F7F3-4B64-B81D-CCE962B4FBE0}">
  <sheetPr>
    <pageSetUpPr fitToPage="1"/>
  </sheetPr>
  <dimension ref="A1:G60"/>
  <sheetViews>
    <sheetView tabSelected="1" view="pageBreakPreview" topLeftCell="A50" zoomScale="60" zoomScaleNormal="100" workbookViewId="0">
      <selection activeCell="P53" sqref="P53"/>
    </sheetView>
  </sheetViews>
  <sheetFormatPr defaultRowHeight="15.9" x14ac:dyDescent="0.4"/>
  <cols>
    <col min="1" max="1" width="38.4140625" style="77" customWidth="1"/>
    <col min="2" max="2" width="100.08203125" style="77" customWidth="1"/>
    <col min="4" max="38" width="4.6640625" customWidth="1"/>
  </cols>
  <sheetData>
    <row r="1" spans="1:7" ht="20.6" x14ac:dyDescent="0.35">
      <c r="A1" s="94" t="str" cm="1">
        <f t="array" ref="A1">'Apkopojums par pasākumiem'!B1&amp;": " &amp; INDEX('Apkopojums par pasākumiem'!A4:AV43,E1,2)</f>
        <v>VES objekta nosaukums: VV88</v>
      </c>
      <c r="B1" s="94"/>
      <c r="E1">
        <v>39</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79.5" x14ac:dyDescent="0.35">
      <c r="A15" s="67" t="str">
        <f>'Apkopojums par pasākumiem'!L3</f>
        <v>Troksnis pēc IVN</v>
      </c>
      <c r="B15" s="68" t="str" cm="1">
        <f t="array" ref="B15">INDEX('Apkopojums par pasākumiem'!A4:AV43,E1,12)</f>
        <v xml:space="preserve">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 Uzstādīt VES, kuru radītais troksnis atbilst PVO rekomendācijām (R) </v>
      </c>
      <c r="D15" s="69"/>
      <c r="E15" s="70"/>
      <c r="G15" s="78"/>
    </row>
    <row r="16" spans="1:7" x14ac:dyDescent="0.35">
      <c r="A16" s="67" t="str">
        <f>'Apkopojums par pasākumiem'!M3</f>
        <v>Ainava</v>
      </c>
      <c r="B16" s="68" t="str" cm="1">
        <f t="array" ref="B16">INDEX('Apkopojums par pasākumiem'!A4:AV43,E1,13)</f>
        <v>Ievērot ietekmi uz ainavu mazinošus pasākumus - maksimālais augstums 275m</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ht="47.7" x14ac:dyDescent="0.35">
      <c r="A23" s="67" t="str">
        <f>'Apkopojums par pasākumiem'!T3</f>
        <v>Citi</v>
      </c>
      <c r="B23" s="68" t="str" cm="1">
        <f t="array" ref="B23">INDEX('Apkopojums par pasākumiem'!A4:AV43,E1,20)</f>
        <v>Izvēloties VES projekta īstenotājam jāizvēlas VES, kuru radītais troksnis ievēro PVO rekomendācijas, uzstādīt VES ar pēc iespējas zemāku trokšņa emisijas līmeni vai aerodinamiski uzlabotiem spārniem</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ht="31.8" x14ac:dyDescent="0.35">
      <c r="A29" s="67" t="str">
        <f>'Apkopojums par pasākumiem'!X3</f>
        <v xml:space="preserve">Biotopi (eksperta atzinums) </v>
      </c>
      <c r="B29" s="68" t="str" cm="1">
        <f t="array" ref="B29">INDEX('Apkopojums par pasākumiem'!A4:AV43,E1,24)</f>
        <v xml:space="preserve">Piebraucamā ceļa kabeļtrase skar ap 0,2 ha biotopa 9010*_1 (poligons 22JS178_111), kas ir arī ĪA sugu dzīvotne </v>
      </c>
      <c r="D29" s="69"/>
      <c r="E29" s="70"/>
    </row>
    <row r="30" spans="1:7" ht="31.8" x14ac:dyDescent="0.35">
      <c r="A30" s="67" t="str">
        <f>'Apkopojums par pasākumiem'!Y3</f>
        <v>Biotopu aizsardzība rekomendācijas pēc IVN</v>
      </c>
      <c r="B30" s="68" t="str" cm="1">
        <f t="array" ref="B30">INDEX('Apkopojums par pasākumiem'!A4:AV43,E1,25)</f>
        <v xml:space="preserve">Kabeļtrasi plānot pa ceļa austrumu malu; lielu dimensiju kritalas pārvietojamas uz paliekošo mežaudžu izgaismotām daļām (O) </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VV88</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90.75"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ievērot pūču aizsardzības pasākumus (trokšņa ierobežojumi) (R). Ja konstatē potenciālo melnā stārķa ligzdu, tad VES atrodas teritorijā, kur ligzdošanas iecirknis kvalificējas kā ilglaicīga un populācijas saglabāšanai nozīmīga teritorija, VES darbība nav iespējama;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25.8" customHeight="1" x14ac:dyDescent="0.35">
      <c r="A51" s="67" t="str">
        <f>'Apkopojums par pasākumiem'!AM3</f>
        <v>Putnu aizsardzība rekomendācijas pēc IVN</v>
      </c>
      <c r="B51" s="68" t="str" cm="1">
        <f t="array" ref="B51">INDEX('Apkopojums par pasākumiem'!A4:AV43,E1,39)</f>
        <v>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 (2) ievērot pūču aizsardzības pasākumus (trokšņa ierobežojumi), izvēlēties pēc iespējas klusāku VES modeli un risinājumu (O).  Ja pirmsbūvniecības periodā konstatē melnā stārķa ligzdu, tad kopā ar sertificētu ekspertu un DAP tiek saskaņoti risinājumi VES būvniecībai;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26.7"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5.200000000000003"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3" fitToHeight="0" orientation="portrait" r:id="rId1"/>
  <rowBreaks count="2" manualBreakCount="2">
    <brk id="23" max="1" man="1"/>
    <brk id="43" max="1" man="1"/>
  </rowBreaks>
  <colBreaks count="1" manualBreakCount="1">
    <brk id="1" max="59"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4E407-1DA5-4A3E-8733-D645715E30BA}">
  <sheetPr>
    <pageSetUpPr fitToPage="1"/>
  </sheetPr>
  <dimension ref="A1:G60"/>
  <sheetViews>
    <sheetView tabSelected="1" view="pageBreakPreview" topLeftCell="A51" zoomScale="60" zoomScaleNormal="100" workbookViewId="0">
      <selection activeCell="P53" sqref="P53"/>
    </sheetView>
  </sheetViews>
  <sheetFormatPr defaultRowHeight="15.9" x14ac:dyDescent="0.4"/>
  <cols>
    <col min="1" max="1" width="38.4140625" style="77" customWidth="1"/>
    <col min="2" max="2" width="99.33203125" style="77" customWidth="1"/>
    <col min="4" max="38" width="4.6640625" customWidth="1"/>
  </cols>
  <sheetData>
    <row r="1" spans="1:7" ht="20.6" x14ac:dyDescent="0.35">
      <c r="A1" s="94" t="str" cm="1">
        <f t="array" ref="A1">'Apkopojums par pasākumiem'!B1&amp;": " &amp; INDEX('Apkopojums par pasākumiem'!A4:AV43,E1,2)</f>
        <v>VES objekta nosaukums: VV91</v>
      </c>
      <c r="B1" s="94"/>
      <c r="E1">
        <v>40</v>
      </c>
    </row>
    <row r="3" spans="1:7" ht="18.25" x14ac:dyDescent="0.35">
      <c r="A3" s="95" t="str">
        <f>'Apkopojums par pasākumiem'!C1</f>
        <v>Projektēšanas un būvniecības perioda nosacījumi/ ierobežojumi (O (obligātie); R (rekomendējošie))</v>
      </c>
      <c r="B3" s="95"/>
    </row>
    <row r="4" spans="1:7" s="66" customFormat="1" x14ac:dyDescent="0.4">
      <c r="A4" s="65"/>
      <c r="B4" s="65"/>
    </row>
    <row r="5" spans="1:7" ht="17.3" x14ac:dyDescent="0.45">
      <c r="A5" s="96" t="str">
        <f>'Apkopojums par pasākumiem'!C2</f>
        <v>VES un montāžas un apkalpes laukums</v>
      </c>
      <c r="B5" s="96"/>
    </row>
    <row r="6" spans="1:7" ht="47.7" x14ac:dyDescent="0.35">
      <c r="A6" s="67" t="str">
        <f>'Apkopojums par pasākumiem'!C3</f>
        <v xml:space="preserve">Putnu aizsardzība eksperta atzinums </v>
      </c>
      <c r="B6" s="68" t="str" cm="1">
        <f t="array" ref="B6">INDEX('Apkopojums par pasākumiem'!A4:AV43,E1,3)</f>
        <v>Mežistrāde veicama no 1. septembra līdz 1. februārim (O)
laikā starp 1. februāri un 1. jūliju rekomendēts neplānot nekādus darbus, kas saistīti ar paaugstinātu trokšņa un mākslīgā apgaismojuma emisiju (O)</v>
      </c>
      <c r="D6" s="69"/>
      <c r="E6" s="70"/>
      <c r="G6" s="78"/>
    </row>
    <row r="7" spans="1:7" ht="79.5" x14ac:dyDescent="0.35">
      <c r="A7" s="67" t="str">
        <f>'Apkopojums par pasākumiem'!D3</f>
        <v xml:space="preserve">Putnu aizsardzības rekomendācijas un nosacījumi pēc IVN </v>
      </c>
      <c r="B7" s="68" t="str" cm="1">
        <f t="array" ref="B7">INDEX('Apkopojums par pasākumiem'!A4:AV43,E1,4)</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7" s="69"/>
      <c r="E7" s="70"/>
      <c r="G7" s="78"/>
    </row>
    <row r="8" spans="1:7" ht="95.4" x14ac:dyDescent="0.35">
      <c r="A8" s="67" t="str">
        <f>'Apkopojums par pasākumiem'!E3</f>
        <v>Putnu aizsardzības rekomendācijas un nosacījumi pēc IVN Pamatojums</v>
      </c>
      <c r="B8" s="68" t="str" cm="1">
        <f t="array" ref="B8">INDEX('Apkopojums par pasākumiem'!A4:AV43,E1,5)</f>
        <v>Ministru kabineta noteikumi Nr.936. Taču montāžas laukuma sagatavošana un attīrīšana no apauguma iespējama visu gadu. 
https://likumi.lv/ta/id/253758-dabas-aizsardzibas-noteikumi-meza-apsaimniekosana
Ceļu būvniecība un montāžas laukumu sagatavošana tehnoloģiski iespējama laika periodā no aprīļa līdz oktobrim. VES turbīnu pamatu būvniecība daļēji veicama visu gadu, taču vairums darbu (betona liešana) pie pozitīvām vides temperatūrām.</v>
      </c>
      <c r="D8" s="71"/>
      <c r="E8" s="70"/>
      <c r="G8" s="78"/>
    </row>
    <row r="9" spans="1:7" x14ac:dyDescent="0.35">
      <c r="A9" s="67" t="str">
        <f>'Apkopojums par pasākumiem'!F3</f>
        <v xml:space="preserve">Biotopi (eksperta atzinums) </v>
      </c>
      <c r="B9" s="68" cm="1">
        <f t="array" ref="B9">INDEX('Apkopojums par pasākumiem'!A4:AV43,E1,6)</f>
        <v>0</v>
      </c>
      <c r="D9" s="69"/>
      <c r="E9" s="70"/>
      <c r="G9" s="78"/>
    </row>
    <row r="10" spans="1:7" ht="31.8" x14ac:dyDescent="0.35">
      <c r="A10" s="67" t="str">
        <f>'Apkopojums par pasākumiem'!G3</f>
        <v>Biotopu aizsardzība rekomendācijas pēc IVN</v>
      </c>
      <c r="B10" s="68" cm="1">
        <f t="array" ref="B10">INDEX('Apkopojums par pasākumiem'!A4:AV43,E1,7)</f>
        <v>0</v>
      </c>
      <c r="D10" s="69"/>
      <c r="E10" s="70"/>
      <c r="G10" s="78"/>
    </row>
    <row r="11" spans="1:7" ht="31.8" x14ac:dyDescent="0.35">
      <c r="A11" s="67" t="str">
        <f>'Apkopojums par pasākumiem'!H3</f>
        <v>Biotopu aizsardzība rekomendācijas pēc IVN Pamatojums</v>
      </c>
      <c r="B11" s="68" cm="1">
        <f t="array" ref="B11">INDEX('Apkopojums par pasākumiem'!A4:AV43,E1,8)</f>
        <v>0</v>
      </c>
      <c r="D11" s="71"/>
      <c r="E11" s="70"/>
      <c r="G11" s="78"/>
    </row>
    <row r="12" spans="1:7" ht="143.1" x14ac:dyDescent="0.35">
      <c r="A12" s="67" t="str">
        <f>'Apkopojums par pasākumiem'!I3</f>
        <v xml:space="preserve">ĪA sugas (eksperta atzinums) </v>
      </c>
      <c r="B12" s="68" t="str" cm="1">
        <f t="array" ref="B12">INDEX('Apkopojums par pasākumiem'!A4:AV43,E1,9)</f>
        <v xml:space="preserve">kritalas ar diametru &gt;25 cm nepieciešams saglabāt un pārvietot uz blakusesošajām mežaudzēm (visos gadījumos), pirms atmežošanas darbu veikšanas jākonsultējas atkārtoti ar bezmugurkaulnieku ekspertu par pārvietojamajiem kokiem un tam piemērotajām vietām (O); jāizvairās no pievestas melnzemes izmantošanas, lai teritorijā neievestu invazīvo sugu sēklas (O);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 </v>
      </c>
      <c r="D12" s="69"/>
      <c r="E12" s="70"/>
      <c r="G12" s="78"/>
    </row>
    <row r="13" spans="1:7" ht="127.2" x14ac:dyDescent="0.35">
      <c r="A13" s="67" t="str">
        <f>'Apkopojums par pasākumiem'!J3</f>
        <v>ĪA sugas rekomendācijas pēc IVN</v>
      </c>
      <c r="B13" s="68" t="str" cm="1">
        <f t="array" ref="B13">INDEX('Apkopojums par pasākumiem'!A4:AV43,E1,10)</f>
        <v>kritalas ar diametru &gt;25 cm nepieciešams saglabāt un pārvietot uz blakusesošajām mežaudzēm (visos gadījumos), pirms atmežošanas darbu veikšanas jākonsultējas atkārtoti ar bezmugurkaulnieku ekspertu par pārvietojamajiem kokiem un tam piemērotajām vietām (O); būvdarbos izmantot melnzemi, kas iegūta projekta teritorijā (O) ; ĪA vaskulāro sugu (piemēram, smiltāja neļķe, garkāta ģipsene, pļavas un meža silpurene, zaļziedu plaukšķene u.c) atradņu vietās ar nelielu populāciju, ievērot ietekmi samazinošos pasākumus, kurus noteiks sertificētais ĪA sugu eksperts, kurš tiks pieaicināts būvniecības projekta iztrādes stadijā (O)</v>
      </c>
      <c r="D13" s="69"/>
      <c r="E13" s="70"/>
      <c r="G13" s="78"/>
    </row>
    <row r="14" spans="1:7" ht="47.7" x14ac:dyDescent="0.35">
      <c r="A14" s="67" t="str">
        <f>'Apkopojums par pasākumiem'!K3</f>
        <v>ĪA sugas rekomendācijas pēc IVN Pamatojums</v>
      </c>
      <c r="B14" s="68" t="str" cm="1">
        <f t="array" ref="B14">INDEX('Apkopojums par pasākumiem'!A4:AV43,E1,11)</f>
        <v>VES parka projektēšanas laikā, risinājums saskaņojams ar sertificētu biotopu un sugu ekspertu (O); saglabāt ĪA vaskulāro sugu (piemēram, smiltāja neļķe, garkāta ģipsene, pļavas un meža silpurene, zaļziedu plaukšķene u.c) atradņu vietas (O)</v>
      </c>
      <c r="D14" s="69"/>
      <c r="E14" s="70"/>
      <c r="G14" s="78"/>
    </row>
    <row r="15" spans="1:7" ht="31.8" x14ac:dyDescent="0.35">
      <c r="A15" s="67" t="str">
        <f>'Apkopojums par pasākumiem'!L3</f>
        <v>Troksnis pēc IVN</v>
      </c>
      <c r="B15" s="68" t="str" cm="1">
        <f t="array" ref="B15">INDEX('Apkopojums par pasākumiem'!A4:AV43,E1,12)</f>
        <v>Ministru kabineta 2014.gada 7.janvāra noteikumi Nr.16: "2. Noteikumi neattiecas uz: (..) 2.8. (..) būvdarbiem, kuri saskaņoti ar vietējo pašvaldību." (O)</v>
      </c>
      <c r="D15" s="69"/>
      <c r="E15" s="70"/>
      <c r="G15" s="78"/>
    </row>
    <row r="16" spans="1:7" x14ac:dyDescent="0.35">
      <c r="A16" s="67" t="str">
        <f>'Apkopojums par pasākumiem'!M3</f>
        <v>Ainava</v>
      </c>
      <c r="B16" s="68" cm="1">
        <f t="array" ref="B16">INDEX('Apkopojums par pasākumiem'!A4:AV43,E1,13)</f>
        <v>0</v>
      </c>
      <c r="D16" s="69"/>
      <c r="E16" s="70"/>
      <c r="G16" s="78"/>
    </row>
    <row r="17" spans="1:7" ht="63.6" x14ac:dyDescent="0.35">
      <c r="A17" s="67" t="str">
        <f>'Apkopojums par pasākumiem'!N3</f>
        <v>Kultūrvēsturiskās vērtības</v>
      </c>
      <c r="B17" s="68" t="str" cm="1">
        <f t="array" ref="B17">INDEX('Apkopojums par pasākumiem'!A4:AV43,E1,14)</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17" s="69"/>
      <c r="E17" s="70"/>
      <c r="G17" s="78"/>
    </row>
    <row r="18" spans="1:7" ht="63.6" x14ac:dyDescent="0.35">
      <c r="A18" s="67" t="str">
        <f>'Apkopojums par pasākumiem'!O3</f>
        <v>Ietekme uz gaisa kvalitāti</v>
      </c>
      <c r="B18" s="68" t="str" cm="1">
        <f t="array" ref="B18">INDEX('Apkopojums par pasākumiem'!A4:AV43,E1,15)</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18" s="69"/>
      <c r="E18" s="70"/>
      <c r="G18" s="78"/>
    </row>
    <row r="19" spans="1:7" x14ac:dyDescent="0.35">
      <c r="A19" s="67" t="str">
        <f>'Apkopojums par pasākumiem'!P3</f>
        <v>Atkritumu apsaimniekošana</v>
      </c>
      <c r="B19" s="68" t="str" cm="1">
        <f t="array" ref="B19">INDEX('Apkopojums par pasākumiem'!A4:AV43,E1,16)</f>
        <v>Atkritumu apsaimniekošana atbilstoši normatīvo aktu prasībām (O)</v>
      </c>
      <c r="D19" s="69"/>
      <c r="E19" s="70"/>
      <c r="G19" s="78"/>
    </row>
    <row r="20" spans="1:7" ht="31.8" x14ac:dyDescent="0.35">
      <c r="A20" s="67" t="str">
        <f>'Apkopojums par pasākumiem'!Q3</f>
        <v>Ietekme uz virszemes ūdensobjektiem</v>
      </c>
      <c r="B20" s="68" t="str" cm="1">
        <f t="array" ref="B20">INDEX('Apkopojums par pasākumiem'!A4:AV43,E1,17)</f>
        <v xml:space="preserve">Regulāra tehnikas un mehānismu pārbaude, lai novērstu iespējamu eļļas un citu bīstamo vielu noplūdi (R) </v>
      </c>
      <c r="D20" s="71"/>
      <c r="E20" s="70"/>
      <c r="G20" s="78"/>
    </row>
    <row r="21" spans="1:7" ht="31.8" x14ac:dyDescent="0.35">
      <c r="A21" s="67" t="str">
        <f>'Apkopojums par pasākumiem'!R3</f>
        <v>Ietekme uz gruntsūdeņiem</v>
      </c>
      <c r="B21" s="68" t="str" cm="1">
        <f t="array" ref="B21">INDEX('Apkopojums par pasākumiem'!A4:AV43,E1,18)</f>
        <v xml:space="preserve">Regulāra tehnikas un mehānismu pārbaude, lai novērstu iespējamu eļļas un citu bīstamo vielu noplūdi (R) </v>
      </c>
      <c r="D21" s="69"/>
      <c r="E21" s="70"/>
      <c r="G21" s="78"/>
    </row>
    <row r="22" spans="1:7" ht="47.7" x14ac:dyDescent="0.35">
      <c r="A22" s="67" t="str">
        <f>'Apkopojums par pasākumiem'!S3</f>
        <v>Ietekme uz meliorācijas sistēmām</v>
      </c>
      <c r="B22" s="68" t="str" cm="1">
        <f t="array" ref="B22">INDEX('Apkopojums par pasākumiem'!A4:AV43,E1,19)</f>
        <v>Ja nepieciešams, tad izstrādāt meliorācijas sistēmas pārkārtošanas projektu. Ja tiek konstatēta iespējama ietekme uz sugām vai biotopiem, tad piesaistīt sugu un biotopu ekspertu. (O)</v>
      </c>
      <c r="D22" s="69"/>
      <c r="E22" s="70"/>
      <c r="G22" s="78"/>
    </row>
    <row r="23" spans="1:7" x14ac:dyDescent="0.35">
      <c r="A23" s="67" t="str">
        <f>'Apkopojums par pasākumiem'!T3</f>
        <v>Citi</v>
      </c>
      <c r="B23" s="68" cm="1">
        <f t="array" ref="B23">INDEX('Apkopojums par pasākumiem'!A4:AV43,E1,20)</f>
        <v>0</v>
      </c>
      <c r="D23" s="71"/>
      <c r="E23" s="70"/>
      <c r="G23" s="78"/>
    </row>
    <row r="24" spans="1:7" x14ac:dyDescent="0.4">
      <c r="A24" s="72"/>
      <c r="B24" s="73"/>
      <c r="D24" s="69"/>
      <c r="E24" s="75"/>
    </row>
    <row r="25" spans="1:7" ht="17.3" x14ac:dyDescent="0.35">
      <c r="A25" s="93" t="str">
        <f>'Apkopojums par pasākumiem'!U2</f>
        <v>Piebraucamais ceļš, elektrokabeļa trase</v>
      </c>
      <c r="B25" s="93"/>
      <c r="D25" s="69"/>
      <c r="E25" s="75"/>
    </row>
    <row r="26" spans="1:7" x14ac:dyDescent="0.35">
      <c r="A26" s="67" t="str">
        <f>'Apkopojums par pasākumiem'!U3</f>
        <v>Putnu aizsardzība (eksperta atzinums)</v>
      </c>
      <c r="B26" s="68" cm="1">
        <f t="array" ref="B26">INDEX('Apkopojums par pasākumiem'!A4:AV43,E1,21)</f>
        <v>0</v>
      </c>
      <c r="D26" s="69"/>
      <c r="E26" s="70"/>
    </row>
    <row r="27" spans="1:7" ht="79.5" x14ac:dyDescent="0.35">
      <c r="A27" s="67" t="str">
        <f>'Apkopojums par pasākumiem'!V3</f>
        <v>Putnu aizsardzība rekomendācijas pēc IVN</v>
      </c>
      <c r="B27" s="68" t="str" cm="1">
        <f t="array" ref="B27">INDEX('Apkopojums par pasākumiem'!A4:AV43,E1,22)</f>
        <v xml:space="preserve">Koku ciršanu ar motorizētu tehniku neveic dabas vērtību koncentrācijas teritorijās  no 1. marta līdz 31. augustam (būvdarbu drošības dēļ atsevišķos gadījumos šo periodu iespējams mainīt, ja to saskaņo ar sertificētu sugu ekspertu). (O)
Dabas vērtību koncentrācijas teritorijas nosaka sertificētais eksperts. Būvdarbi veicami visu gadu. </v>
      </c>
      <c r="D27" s="69"/>
      <c r="E27" s="70"/>
    </row>
    <row r="28" spans="1:7" ht="31.8" x14ac:dyDescent="0.35">
      <c r="A28" s="67" t="str">
        <f>'Apkopojums par pasākumiem'!W3</f>
        <v>Putnu aizsardzības rekomendācijas un nosacījumi pēc IVN Pamatojums</v>
      </c>
      <c r="B28" s="68" t="str" cm="1">
        <f t="array" ref="B28">INDEX('Apkopojums par pasākumiem'!A4:AV43,E1,23)</f>
        <v>Koku ciršanas darbi, kas saistīti ar VES būvniecību, un būvniecības darbi saskaņojami ar sertificētu putnu ekspertu (O)</v>
      </c>
      <c r="D28" s="69"/>
      <c r="E28" s="70"/>
    </row>
    <row r="29" spans="1:7" x14ac:dyDescent="0.35">
      <c r="A29" s="67" t="str">
        <f>'Apkopojums par pasākumiem'!X3</f>
        <v xml:space="preserve">Biotopi (eksperta atzinums) </v>
      </c>
      <c r="B29" s="68" cm="1">
        <f t="array" ref="B29">INDEX('Apkopojums par pasākumiem'!A4:AV43,E1,24)</f>
        <v>0</v>
      </c>
      <c r="D29" s="69"/>
      <c r="E29" s="70"/>
    </row>
    <row r="30" spans="1:7" ht="31.8" x14ac:dyDescent="0.35">
      <c r="A30" s="67" t="str">
        <f>'Apkopojums par pasākumiem'!Y3</f>
        <v>Biotopu aizsardzība rekomendācijas pēc IVN</v>
      </c>
      <c r="B30" s="68" cm="1">
        <f t="array" ref="B30">INDEX('Apkopojums par pasākumiem'!A4:AV43,E1,25)</f>
        <v>0</v>
      </c>
      <c r="D30" s="69"/>
      <c r="E30" s="70"/>
    </row>
    <row r="31" spans="1:7" ht="127.2" x14ac:dyDescent="0.35">
      <c r="A31" s="67" t="str">
        <f>'Apkopojums par pasākumiem'!Z3</f>
        <v>Biotopu aizsardzība rekomendācijas pēc IVN Pamatojums</v>
      </c>
      <c r="B31" s="68" t="str" cm="1">
        <f t="array" ref="B31">INDEX('Apkopojums par pasākumiem'!A4:AV43,E1,26)</f>
        <v>Pēc detalizētas inženierģeoloģiskās izpētes veikšanas un būvprojektu izstrādes laikā, tai skaitā attiecībā uz meliorācijas sistēmām, VES izbūves laukumiem, pievedceļiem vai elektroenerģijas pārvades tīkliem (kabeļi) izbūves vietām, notiek atkārtotas konsultācijas ar visiem iesaistītajiem sertificētajiem sugu un biotopu ekspertiem, lai precizētu VES izbūves vietas un tehnoloģijas, plānojot un īstenojot pasākumus, tai skaitā, lai novērstu arī iespējamas negatīvas ietekmes, ko var radīt hidroloģiskā režīma izmaiņas, dzīvotņu zudumi vai citas izmaiņas uz ES nozīmes biotopiem un īpaši aizsargājamo sugu dzīvotnēm (O)</v>
      </c>
      <c r="E31" s="70"/>
    </row>
    <row r="32" spans="1:7" s="66" customFormat="1" x14ac:dyDescent="0.4">
      <c r="A32" s="67" t="str">
        <f>'Apkopojums par pasākumiem'!AA3</f>
        <v>ĪA sugas (eksperta atzinums)</v>
      </c>
      <c r="B32" s="68" cm="1">
        <f t="array" ref="B32">INDEX('Apkopojums par pasākumiem'!A4:AV43,E1,27)</f>
        <v>0</v>
      </c>
      <c r="E32" s="70"/>
    </row>
    <row r="33" spans="1:5" x14ac:dyDescent="0.35">
      <c r="A33" s="67" t="str">
        <f>'Apkopojums par pasākumiem'!AB3</f>
        <v>ĪA sugas rekomendācijas pēc IVN</v>
      </c>
      <c r="B33" s="68" cm="1">
        <f t="array" ref="B33">INDEX('Apkopojums par pasākumiem'!A4:AV43,E1,28)</f>
        <v>0</v>
      </c>
      <c r="D33" s="69"/>
      <c r="E33" s="70"/>
    </row>
    <row r="34" spans="1:5" s="66" customFormat="1" ht="31.8" x14ac:dyDescent="0.4">
      <c r="A34" s="67" t="str">
        <f>'Apkopojums par pasākumiem'!AC3</f>
        <v>ĪA sugas rekomendācijas pēc IVN Pamatojums</v>
      </c>
      <c r="B34" s="68" cm="1">
        <f t="array" ref="B34">INDEX('Apkopojums par pasākumiem'!A4:AV43,E1,29)</f>
        <v>0</v>
      </c>
      <c r="E34" s="70"/>
    </row>
    <row r="35" spans="1:5" ht="63.6" x14ac:dyDescent="0.35">
      <c r="A35" s="67" t="str">
        <f>'Apkopojums par pasākumiem'!AD3</f>
        <v>Troksnis pēc IVN</v>
      </c>
      <c r="B35" s="68" t="str" cm="1">
        <f t="array" ref="B35">INDEX('Apkopojums par pasākumiem'!A4:AV43,E1,30)</f>
        <v>Ievērot darbu organizācijas nosacījumus, lai vides trokšņa piesārārņojums būvobjektā nepārsniegtu normatīvajos aktos noteiktos rādītājus. Ministru kabineta 2014.gada 7.janvāra noteikumi Nr.16: "2. Noteikumi neattiecas uz: (..) 2.8. (..) būvdarbiem, kuri saskaņoti ar vietējo pašvaldību." (O)</v>
      </c>
      <c r="D35" s="71"/>
      <c r="E35" s="70"/>
    </row>
    <row r="36" spans="1:5" x14ac:dyDescent="0.35">
      <c r="A36" s="67" t="str">
        <f>'Apkopojums par pasākumiem'!AE3</f>
        <v>Ainava</v>
      </c>
      <c r="B36" s="68" cm="1">
        <f t="array" ref="B36">INDEX('Apkopojums par pasākumiem'!A4:AV43,E1,31)</f>
        <v>0</v>
      </c>
      <c r="D36" s="69"/>
      <c r="E36" s="70"/>
    </row>
    <row r="37" spans="1:5" ht="63.6" x14ac:dyDescent="0.35">
      <c r="A37" s="67" t="str">
        <f>'Apkopojums par pasākumiem'!AF3</f>
        <v>Kultūrvēsturiskās vērtības</v>
      </c>
      <c r="B37" s="68" t="str" cm="1">
        <f t="array" ref="B37">INDEX('Apkopojums par pasākumiem'!A4:AV43,E1,32)</f>
        <v>Ja būvdarbu laikā tiek atklāti arheoloģiskie vai citi objekti ar kultūrvēsturisko vērtību, par to nekavējoties jāziņo Nacionālajai kultūras mantojuma pārvaldei un turpmākie darbi jāpārtrauc un turpmākās darbības jāsaskaņo ar NKMP un jārīkojas saskaņā ar likumu "Par kultūras pieminekļu aizsardzību" (O)</v>
      </c>
      <c r="D37" s="69"/>
      <c r="E37" s="70"/>
    </row>
    <row r="38" spans="1:5" ht="63.6" x14ac:dyDescent="0.35">
      <c r="A38" s="67" t="str">
        <f>'Apkopojums par pasākumiem'!AG3</f>
        <v>Ietekme uz gaisa kvalitāti</v>
      </c>
      <c r="B38" s="68" t="str" cm="1">
        <f t="array" ref="B38">INDEX('Apkopojums par pasākumiem'!A4:AV43,E1,33)</f>
        <v xml:space="preserve">Saņemot sūdzības par putekļu radītiem traucējumiem, kas radušies būvdarbu dēļ, nodrošināt ceļu virsmas mitrināšanu vai apstrādi ar pretputekļu mitrināšanu. Regulāras būvobjektu pārbaudes pretputēšanas pasākumu nodrošināšanai nepieciešamības gadījumā. (R) </v>
      </c>
      <c r="D38" s="69"/>
      <c r="E38" s="70"/>
    </row>
    <row r="39" spans="1:5" x14ac:dyDescent="0.35">
      <c r="A39" s="67" t="str">
        <f>'Apkopojums par pasākumiem'!AH3</f>
        <v>Atkritumu apsaimniekošana</v>
      </c>
      <c r="B39" s="68" t="str" cm="1">
        <f t="array" ref="B39">INDEX('Apkopojums par pasākumiem'!A4:AV43,E1,34)</f>
        <v>Atkritumu apsaimniekošana atbilstoši normatīvo aktu prasībām (O)</v>
      </c>
      <c r="D39" s="69"/>
      <c r="E39" s="70"/>
    </row>
    <row r="40" spans="1:5" ht="31.8" x14ac:dyDescent="0.35">
      <c r="A40" s="67" t="str">
        <f>'Apkopojums par pasākumiem'!AI3</f>
        <v>Ietekme uz virszemes ūdensobjektiem</v>
      </c>
      <c r="B40" s="68" t="str" cm="1">
        <f t="array" ref="B40">INDEX('Apkopojums par pasākumiem'!A4:AV43,E1,35)</f>
        <v xml:space="preserve">Regulāra tehnikas un mehānismu pārbaude, lai novērstu iespējamu eļļas un citu bīstamo vielu noplūdi (R) </v>
      </c>
      <c r="D40" s="69"/>
      <c r="E40" s="70"/>
    </row>
    <row r="41" spans="1:5" ht="47.7" x14ac:dyDescent="0.35">
      <c r="A41" s="67" t="str">
        <f>'Apkopojums par pasākumiem'!AJ3</f>
        <v>Ietekme uz grutsūdeņiem</v>
      </c>
      <c r="B41" s="68" t="str" cm="1">
        <f t="array" ref="B41">INDEX('Apkopojums par pasākumiem'!A4:AV43,E1,36)</f>
        <v xml:space="preserve">Regulāra tehnikas un mehānismu pārbaude, lai novērstu iespējamu eļļas un citu bīstamo vielu noplūdi. Grunts piesārņojuma līmeņa novērtēšana pirms laukuma demontāžas (R) </v>
      </c>
      <c r="D41" s="69"/>
      <c r="E41" s="70"/>
    </row>
    <row r="42" spans="1:5" ht="47.7" x14ac:dyDescent="0.35">
      <c r="A42" s="67" t="str">
        <f>'Apkopojums par pasākumiem'!AK3</f>
        <v>Ietekme uz meliorācijas sistēmām</v>
      </c>
      <c r="B42" s="68" t="str" cm="1">
        <f t="array" ref="B42">INDEX('Apkopojums par pasākumiem'!A4:AV43,E1,37)</f>
        <v>Ja nepieciešams, tad izstrādāt meliorācijas sistēmas pārkārtošanas projektu. Ja tiek konstatēta iespējama ietekme uz sugām vai biotopiem, tad piesaistīt sugu un biotopu ekspertu. (O)</v>
      </c>
      <c r="D42" s="71"/>
      <c r="E42" s="70"/>
    </row>
    <row r="43" spans="1:5" x14ac:dyDescent="0.35">
      <c r="A43" s="72"/>
      <c r="B43" s="76"/>
      <c r="D43" s="69"/>
      <c r="E43" s="70"/>
    </row>
    <row r="44" spans="1:5" x14ac:dyDescent="0.35">
      <c r="A44" s="72"/>
      <c r="B44" s="76"/>
      <c r="D44" s="69"/>
      <c r="E44" s="70"/>
    </row>
    <row r="45" spans="1:5" ht="20.6" x14ac:dyDescent="0.35">
      <c r="A45" s="94" t="str" cm="1">
        <f t="array" ref="A45">'Apkopojums par pasākumiem'!B1&amp;": " &amp; INDEX('Apkopojums par pasākumiem'!A4:AV43,E1,2)</f>
        <v>VES objekta nosaukums: VV91</v>
      </c>
      <c r="B45" s="94"/>
      <c r="D45" s="69"/>
      <c r="E45" s="74"/>
    </row>
    <row r="46" spans="1:5" x14ac:dyDescent="0.35">
      <c r="A46" s="65"/>
      <c r="B46" s="65"/>
      <c r="D46" s="69"/>
    </row>
    <row r="47" spans="1:5" ht="18.25" x14ac:dyDescent="0.35">
      <c r="A47" s="97" t="str">
        <f>'Apkopojums par pasākumiem'!AL1</f>
        <v>Ekspluatācijas perioda ierobežojumi (O (obligātie); R (rekomendējošie))</v>
      </c>
      <c r="B47" s="97"/>
      <c r="D47" s="69"/>
    </row>
    <row r="48" spans="1:5" x14ac:dyDescent="0.35">
      <c r="A48" s="65"/>
      <c r="B48" s="65"/>
      <c r="D48" s="69"/>
    </row>
    <row r="49" spans="1:7" ht="17.3" x14ac:dyDescent="0.35">
      <c r="A49" s="93" t="str">
        <f>'Apkopojums par pasākumiem'!AL2</f>
        <v>VES un montāžas un apkalpes laukumi</v>
      </c>
      <c r="B49" s="93"/>
    </row>
    <row r="50" spans="1:7" ht="174.9" x14ac:dyDescent="0.35">
      <c r="A50" s="67" t="str">
        <f>'Apkopojums par pasākumiem'!AL3</f>
        <v>Putnu aizsardzība (eksperta atzinums, rekomendējošie pasākumi)</v>
      </c>
      <c r="B50" s="68" t="str" cm="1">
        <f t="array" ref="B50">INDEX('Apkopojums par pasākumiem'!A4:AV43,E1,38)</f>
        <v>Uzstādīt VES apturēšanas kameru sistēmas (O); Saskaņā ar pirmbūvniecības monitoringa rezultātiem izvērtēt šī brīža priekšlikumus - (1) VES apturēt līdz stundai pirms un pēc gan lokālā saullēkta, gan saulrieta planētājputnu aizsardzībai no 1. aprīļa līdz 1. oktobrim (O), (2) VES apturēt līdz stundai pirms un pēc gan lokālā saullēkta, gan saulrieta  barus veidojošo migrējošo putnu (no 15. februāra līdz 15. maijam un no 1. septembra līdz 15. novembrim) aizsardzībai;                                                 Pūčveidīgo un vistveidīgo putnu sugu aizsardzībai, ja pirmsbūvniecības monitoringā tas tiek pamatots -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(O)</v>
      </c>
      <c r="E50" s="70"/>
      <c r="G50" s="78"/>
    </row>
    <row r="51" spans="1:7" ht="143.65" customHeight="1" x14ac:dyDescent="0.35">
      <c r="A51" s="67" t="str">
        <f>'Apkopojums par pasākumiem'!AM3</f>
        <v>Putnu aizsardzība rekomendācijas pēc IVN</v>
      </c>
      <c r="B51" s="68" t="str" cm="1">
        <f t="array" ref="B51">INDEX('Apkopojums par pasākumiem'!A4:AV43,E1,39)</f>
        <v xml:space="preserve">VES projektēšanas laikā jāveic pirmsbūvniecības monitorings, kura laikā saskaņo nepieciešamo kameru skaitu un izvietojumu VES parkā 
Saskaņā ar pirmbūvniecības monitoringa rezultātiem izvērtēt šī brīža priekšlikumus: (1) VES apturēšana līdz stundai pirms un pēc gan lokālā saullēkta, gan saulrieta  planētājputnu aizsardzībai (no 1. aprīļa līdz 1. oktobrim), ja to nevar novērst ar kameru risinājumu,kas tiek precizēts pirmsbūvniecības monitoringa laikā (O), (2) VES apturēt līdz stundai pirms un pēc gan lokālā saullēkta, gan saulrieta barus veidojošo migrējošo putnu (no 15. februāra līdz 15. maijam un no 1. septembra līdz 15. novembrim) aizsardzībai, ja to nevar novērst ar kameru risinājumu, kas tiek precizēts pirmsbūvniecības monitoringa laikā (O);                                                            VES apturēšana no 15. februāra līdz 15. jūlijam divas stundas pirms un četras līdz piecas stundas pēc saullēkta, kā arī - vismaz trīs stundas pirms un sešas stundas pēc saulrieta, putnu ligzdošanas laikā, pie nosacījuma, ka vēja ātrums šai laikā ir mazāks par 5 m/s, ja nepieciešama pūčveidīgo un vistveidīgo putnu sugu aizsardzība (O) </v>
      </c>
      <c r="E51" s="70"/>
      <c r="G51" s="78"/>
    </row>
    <row r="52" spans="1:7" ht="47.7" x14ac:dyDescent="0.35">
      <c r="A52" s="67" t="str">
        <f>'Apkopojums par pasākumiem'!AN3</f>
        <v>Putnu aizsardzība rekomendācijas pēc IVN Pamatojums</v>
      </c>
      <c r="B52" s="68" t="str" cm="1">
        <f t="array" ref="B52">INDEX('Apkopojums par pasākumiem'!A4:AV43,E1,40)</f>
        <v xml:space="preserve">Tā kā pētījumi par VES trokšņa ietekmi uz urālpūcēm ir pretrunīgi,
tad ievērojot piesardzības principu, izvēlēties pēc iespējas klusāku VES modeli, lai nodrošinātu pēc iespējas mazāku ietekmi uz pūcēm. (O) </v>
      </c>
      <c r="E52" s="70"/>
      <c r="G52" s="78"/>
    </row>
    <row r="53" spans="1:7" ht="79.5" x14ac:dyDescent="0.35">
      <c r="A53" s="67" t="str">
        <f>'Apkopojums par pasākumiem'!AO3</f>
        <v>Sikspārņi (eksperta atzinums)</v>
      </c>
      <c r="B53" s="68" t="str" cm="1">
        <f t="array" ref="B53">INDEX('Apkopojums par pasākumiem'!A4:AV43,E1,41)</f>
        <v>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(O)</v>
      </c>
      <c r="E53" s="70"/>
      <c r="G53" s="78"/>
    </row>
    <row r="54" spans="1:7" ht="130" customHeight="1" x14ac:dyDescent="0.35">
      <c r="A54" s="67" t="str">
        <f>'Apkopojums par pasākumiem'!AP3</f>
        <v>Sikspārņi rekomendācijas pēc IVN</v>
      </c>
      <c r="B54" s="68" t="str" cm="1">
        <f t="array" ref="B54">INDEX('Apkopojums par pasākumiem'!A4:AV43,E1,42)</f>
        <v xml:space="preserve">VES apturēšana vai neuzsākšana no 1. maija līdz 30. septembrim nakts laikā no saulrieta līdz saullēktam, ja: 1) vēja ātrums turbīnas rotora augstumā ir  6 m/s vai mazāks, 2) gaisa temperatūra ir augstāka par 6 C, 3) nokrišņu daudzums nepārsniedz 1 mm/h. Atkarībā no monitoringa rezultātiem ierobežojumi varētu tikt pārskatīti - atcelti pavisam, atviegloti vai pastiprināti. VES parka projektēšanas laikā, saskaņojot ar sertificētu sikspārņu ekspertu, var izmantot arī citus risinājumu ietekmes uz sikspārņu mazināšanai, kā, piemēram, viedās monitoringa sistēmas, kas aprīkotas ar ultraskaņas sensoriem un mākslīgā intelekta tehnoloģijām tiek reāllaikā konstatē sikspārņu klātbūtni un aptur turbīnu darbību (O) </v>
      </c>
      <c r="E54" s="70"/>
      <c r="G54" s="78"/>
    </row>
    <row r="55" spans="1:7" ht="47.7" x14ac:dyDescent="0.35">
      <c r="A55" s="67" t="str">
        <f>'Apkopojums par pasākumiem'!AQ3</f>
        <v>Sikspārņu aizsardzība rekomendācijas pēc IVN Pamatojums</v>
      </c>
      <c r="B55" s="68" t="str" cm="1">
        <f t="array" ref="B55">INDEX('Apkopojums par pasākumiem'!A4:AV43,E1,43)</f>
        <v>Viedo risinājumu tehnoloģijas tiek izmantotas arī citur eiropā un nodrošina gan efektīvu sikspārņu aizsardzību, gan lielāku elektroenerģijas izstrādi, piemēram,
https://www.fleximaus.de/?lang=ne</v>
      </c>
      <c r="E55" s="70"/>
      <c r="G55" s="78"/>
    </row>
    <row r="56" spans="1:7" ht="31.8" x14ac:dyDescent="0.35">
      <c r="A56" s="67" t="str">
        <f>'Apkopojums par pasākumiem'!AR3</f>
        <v>Troksnis</v>
      </c>
      <c r="B56" s="68" t="str" cm="1">
        <f t="array" ref="B56">INDEX('Apkopojums par pasākumiem'!A4:AV43,E1,44)</f>
        <v>Jānodrošina iespējami zemas trokšņu emisijas VES turbīnu modeļu izvēle, atbilstošu tehnoloģisko risinājumu izvēle, kas mazinātu aerodinamisko troksni.</v>
      </c>
      <c r="E56" s="70"/>
      <c r="G56" s="78"/>
    </row>
    <row r="57" spans="1:7" ht="31.8" x14ac:dyDescent="0.35">
      <c r="A57" s="67" t="str">
        <f>'Apkopojums par pasākumiem'!AS3</f>
        <v>Zemas frekvences troksnis</v>
      </c>
      <c r="B57" s="68" t="str" cm="1">
        <f t="array" ref="B57">INDEX('Apkopojums par pasākumiem'!A4:AV43,E1,45)</f>
        <v>Izvēlēties VES modeli un darbības režīmu, kas nodrošina iespējami zemākus zemās frekvences trokšņa līmeņus (O)</v>
      </c>
      <c r="E57" s="70"/>
      <c r="G57" s="78"/>
    </row>
    <row r="58" spans="1:7" ht="33.799999999999997" customHeight="1" x14ac:dyDescent="0.35">
      <c r="A58" s="67" t="str">
        <f>'Apkopojums par pasākumiem'!AT3</f>
        <v>Mirgošana</v>
      </c>
      <c r="B58" s="68" t="str" cm="1">
        <f t="array" ref="B58">INDEX('Apkopojums par pasākumiem'!A4:AV43,E1,46)</f>
        <v>Pēc projektēšanas, kad būs zināms konkrēts turbīnu modelis, jāveic atkārtota mirgošanas efekta modelēšana, lai precizētu, vai nav piemērojami ietekmi mazinošie pasākumi (O)</v>
      </c>
      <c r="E58" s="70"/>
      <c r="G58" s="78"/>
    </row>
    <row r="59" spans="1:7" ht="79.5" x14ac:dyDescent="0.35">
      <c r="A59" s="67" t="str">
        <f>'Apkopojums par pasākumiem'!AU3</f>
        <v>Vides riski un avārijas</v>
      </c>
      <c r="B59" s="68" t="str" cm="1">
        <f t="array" ref="B59">INDEX('Apkopojums par pasākumiem'!A4:AV43,E1,47)</f>
        <v xml:space="preserve">Brīdinošo zīmju uzstādīšana par krītošo ledu. Aprīkot VES ar automātiskām ugusgrēka atklāšanas (agrās brīdināšanas sistēmām) un nodrošināt risinājumus iespējamajiem dzēšanas risinājumiem. Iekārtu regulāra uzturēšana un pāraude, kā arī preventīva turbīnu apkope. Vides prasību ievērošana būvdarbu laikā un ekspluatācijas fāzē. Eļļas noplūžu noteikšana un novēršana. (O)   </v>
      </c>
      <c r="E59" s="70"/>
      <c r="G59" s="78"/>
    </row>
    <row r="60" spans="1:7" ht="31.8" x14ac:dyDescent="0.35">
      <c r="A60" s="67" t="str">
        <f>'Apkopojums par pasākumiem'!AV3</f>
        <v>Sakaru sistēmas</v>
      </c>
      <c r="B60" s="68" t="str" cm="1">
        <f t="array" ref="B60">INDEX('Apkopojums par pasākumiem'!A4:AV43,E1,48)</f>
        <v xml:space="preserve">Ja tiek konstatēti apraides traucējumi pēc objekta realizācijas, tad nodrošināt risinājumus traucējuma novēršanai (R) </v>
      </c>
      <c r="E60" s="70"/>
      <c r="G60" s="78"/>
    </row>
  </sheetData>
  <mergeCells count="7">
    <mergeCell ref="A49:B49"/>
    <mergeCell ref="A1:B1"/>
    <mergeCell ref="A3:B3"/>
    <mergeCell ref="A5:B5"/>
    <mergeCell ref="A25:B25"/>
    <mergeCell ref="A45:B45"/>
    <mergeCell ref="A47:B47"/>
  </mergeCells>
  <pageMargins left="0.7" right="0.7" top="0.75" bottom="0.75" header="0.3" footer="0.3"/>
  <pageSetup paperSize="9" scale="63" fitToHeight="0" orientation="portrait" r:id="rId1"/>
  <rowBreaks count="2" manualBreakCount="2">
    <brk id="23" max="1" man="1"/>
    <brk id="43" max="1" man="1"/>
  </rowBreaks>
  <colBreaks count="1" manualBreakCount="1">
    <brk id="1" max="5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a27ed8-f8fc-4a2a-81e4-47d00e4994cb">
      <Terms xmlns="http://schemas.microsoft.com/office/infopath/2007/PartnerControls"/>
    </lcf76f155ced4ddcb4097134ff3c332f>
    <TaxCatchAll xmlns="0236aacd-f08a-4d74-9a16-93bf1044bc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2D8844185C0940815104D37D233618" ma:contentTypeVersion="13" ma:contentTypeDescription="Create a new document." ma:contentTypeScope="" ma:versionID="362ec3c2674906839fd819a8bb69be5c">
  <xsd:schema xmlns:xsd="http://www.w3.org/2001/XMLSchema" xmlns:xs="http://www.w3.org/2001/XMLSchema" xmlns:p="http://schemas.microsoft.com/office/2006/metadata/properties" xmlns:ns2="97a27ed8-f8fc-4a2a-81e4-47d00e4994cb" xmlns:ns3="0236aacd-f08a-4d74-9a16-93bf1044bcdd" targetNamespace="http://schemas.microsoft.com/office/2006/metadata/properties" ma:root="true" ma:fieldsID="f8e2fb0f730a483f7ea2f54058a4eb9e" ns2:_="" ns3:_="">
    <xsd:import namespace="97a27ed8-f8fc-4a2a-81e4-47d00e4994cb"/>
    <xsd:import namespace="0236aacd-f08a-4d74-9a16-93bf1044bc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a27ed8-f8fc-4a2a-81e4-47d00e499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b62c94c-3559-4223-9a67-d321049f524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36aacd-f08a-4d74-9a16-93bf1044bc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d5cad44-49fe-4a26-b92d-ffe27b961178}" ma:internalName="TaxCatchAll" ma:showField="CatchAllData" ma:web="0236aacd-f08a-4d74-9a16-93bf1044bc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F7B242-562B-4F03-818D-1688BBF36C3B}">
  <ds:schemaRef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terms/"/>
    <ds:schemaRef ds:uri="0236aacd-f08a-4d74-9a16-93bf1044bcdd"/>
    <ds:schemaRef ds:uri="97a27ed8-f8fc-4a2a-81e4-47d00e4994cb"/>
    <ds:schemaRef ds:uri="http://purl.org/dc/dcmitype/"/>
  </ds:schemaRefs>
</ds:datastoreItem>
</file>

<file path=customXml/itemProps2.xml><?xml version="1.0" encoding="utf-8"?>
<ds:datastoreItem xmlns:ds="http://schemas.openxmlformats.org/officeDocument/2006/customXml" ds:itemID="{27C02D69-0221-4D74-9666-24F704A9B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a27ed8-f8fc-4a2a-81e4-47d00e4994cb"/>
    <ds:schemaRef ds:uri="0236aacd-f08a-4d74-9a16-93bf1044bc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4D30C8-E974-4400-874F-31CB233B3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42</vt:i4>
      </vt:variant>
      <vt:variant>
        <vt:lpstr>Diapazoni ar nosaukumiem</vt:lpstr>
      </vt:variant>
      <vt:variant>
        <vt:i4>42</vt:i4>
      </vt:variant>
    </vt:vector>
  </HeadingPairs>
  <TitlesOfParts>
    <vt:vector size="84" baseType="lpstr">
      <vt:lpstr>Apkopojums par pasākumiem</vt:lpstr>
      <vt:lpstr>Kopsavilkums</vt:lpstr>
      <vt:lpstr>VV1</vt:lpstr>
      <vt:lpstr>VV7</vt:lpstr>
      <vt:lpstr>VV9</vt:lpstr>
      <vt:lpstr>VV16</vt:lpstr>
      <vt:lpstr>VV20</vt:lpstr>
      <vt:lpstr>VV21</vt:lpstr>
      <vt:lpstr>VV22</vt:lpstr>
      <vt:lpstr>VV24</vt:lpstr>
      <vt:lpstr>VV26</vt:lpstr>
      <vt:lpstr>VV28</vt:lpstr>
      <vt:lpstr>VV30</vt:lpstr>
      <vt:lpstr>VV31</vt:lpstr>
      <vt:lpstr>VV32</vt:lpstr>
      <vt:lpstr>VV33</vt:lpstr>
      <vt:lpstr>VV36</vt:lpstr>
      <vt:lpstr>VV37</vt:lpstr>
      <vt:lpstr>VV38</vt:lpstr>
      <vt:lpstr>VV39</vt:lpstr>
      <vt:lpstr>VV40</vt:lpstr>
      <vt:lpstr>VV41</vt:lpstr>
      <vt:lpstr>VV42</vt:lpstr>
      <vt:lpstr>VV46</vt:lpstr>
      <vt:lpstr>VV47</vt:lpstr>
      <vt:lpstr>VV49</vt:lpstr>
      <vt:lpstr>VV50</vt:lpstr>
      <vt:lpstr>VV51</vt:lpstr>
      <vt:lpstr>VV61</vt:lpstr>
      <vt:lpstr>VV64</vt:lpstr>
      <vt:lpstr>VV65</vt:lpstr>
      <vt:lpstr>VV66</vt:lpstr>
      <vt:lpstr>VV67</vt:lpstr>
      <vt:lpstr>VV68</vt:lpstr>
      <vt:lpstr>VV70</vt:lpstr>
      <vt:lpstr>VV81</vt:lpstr>
      <vt:lpstr>VV82</vt:lpstr>
      <vt:lpstr>VV84</vt:lpstr>
      <vt:lpstr>VV85</vt:lpstr>
      <vt:lpstr>VV86</vt:lpstr>
      <vt:lpstr>VV88</vt:lpstr>
      <vt:lpstr>VV91</vt:lpstr>
      <vt:lpstr>'Apkopojums par pasākumiem'!Drukas_apgabals</vt:lpstr>
      <vt:lpstr>'VV1'!Drukas_apgabals</vt:lpstr>
      <vt:lpstr>'VV16'!Drukas_apgabals</vt:lpstr>
      <vt:lpstr>'VV20'!Drukas_apgabals</vt:lpstr>
      <vt:lpstr>'VV21'!Drukas_apgabals</vt:lpstr>
      <vt:lpstr>'VV22'!Drukas_apgabals</vt:lpstr>
      <vt:lpstr>'VV24'!Drukas_apgabals</vt:lpstr>
      <vt:lpstr>'VV26'!Drukas_apgabals</vt:lpstr>
      <vt:lpstr>'VV28'!Drukas_apgabals</vt:lpstr>
      <vt:lpstr>'VV30'!Drukas_apgabals</vt:lpstr>
      <vt:lpstr>'VV31'!Drukas_apgabals</vt:lpstr>
      <vt:lpstr>'VV32'!Drukas_apgabals</vt:lpstr>
      <vt:lpstr>'VV33'!Drukas_apgabals</vt:lpstr>
      <vt:lpstr>'VV36'!Drukas_apgabals</vt:lpstr>
      <vt:lpstr>'VV37'!Drukas_apgabals</vt:lpstr>
      <vt:lpstr>'VV38'!Drukas_apgabals</vt:lpstr>
      <vt:lpstr>'VV39'!Drukas_apgabals</vt:lpstr>
      <vt:lpstr>'VV40'!Drukas_apgabals</vt:lpstr>
      <vt:lpstr>'VV41'!Drukas_apgabals</vt:lpstr>
      <vt:lpstr>'VV42'!Drukas_apgabals</vt:lpstr>
      <vt:lpstr>'VV46'!Drukas_apgabals</vt:lpstr>
      <vt:lpstr>'VV47'!Drukas_apgabals</vt:lpstr>
      <vt:lpstr>'VV49'!Drukas_apgabals</vt:lpstr>
      <vt:lpstr>'VV50'!Drukas_apgabals</vt:lpstr>
      <vt:lpstr>'VV51'!Drukas_apgabals</vt:lpstr>
      <vt:lpstr>'VV61'!Drukas_apgabals</vt:lpstr>
      <vt:lpstr>'VV64'!Drukas_apgabals</vt:lpstr>
      <vt:lpstr>'VV65'!Drukas_apgabals</vt:lpstr>
      <vt:lpstr>'VV66'!Drukas_apgabals</vt:lpstr>
      <vt:lpstr>'VV67'!Drukas_apgabals</vt:lpstr>
      <vt:lpstr>'VV68'!Drukas_apgabals</vt:lpstr>
      <vt:lpstr>'VV7'!Drukas_apgabals</vt:lpstr>
      <vt:lpstr>'VV70'!Drukas_apgabals</vt:lpstr>
      <vt:lpstr>'VV81'!Drukas_apgabals</vt:lpstr>
      <vt:lpstr>'VV82'!Drukas_apgabals</vt:lpstr>
      <vt:lpstr>'VV84'!Drukas_apgabals</vt:lpstr>
      <vt:lpstr>'VV85'!Drukas_apgabals</vt:lpstr>
      <vt:lpstr>'VV86'!Drukas_apgabals</vt:lpstr>
      <vt:lpstr>'VV88'!Drukas_apgabals</vt:lpstr>
      <vt:lpstr>'VV9'!Drukas_apgabals</vt:lpstr>
      <vt:lpstr>'VV91'!Drukas_apgabals</vt:lpstr>
      <vt:lpstr>Kopsavilkums!Drukāt_virsrakstus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Blanka</dc:creator>
  <cp:lastModifiedBy>Pēteris Blumats</cp:lastModifiedBy>
  <cp:lastPrinted>2025-05-20T13:00:10Z</cp:lastPrinted>
  <dcterms:created xsi:type="dcterms:W3CDTF">2024-07-17T05:59:40Z</dcterms:created>
  <dcterms:modified xsi:type="dcterms:W3CDTF">2025-05-20T13:00:10Z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0x010100B02D8844185C0940815104D37D233618</vt:lpwstr>
  </property>
  <property fmtid="{D5CDD505-2E9C-101B-9397-08002B2CF9AE}" pid="3" name="MediaServiceImageTags">
    <vt:lpwstr/>
  </property>
</Properties>
</file>